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6"/>
  <workbookPr/>
  <mc:AlternateContent xmlns:mc="http://schemas.openxmlformats.org/markup-compatibility/2006">
    <mc:Choice Requires="x15">
      <x15ac:absPath xmlns:x15ac="http://schemas.microsoft.com/office/spreadsheetml/2010/11/ac" url="/Users/johanazambrano/Documents/IMEBU 2025/Plan de Acción /Vigencia 2025/Mayo/"/>
    </mc:Choice>
  </mc:AlternateContent>
  <xr:revisionPtr revIDLastSave="0" documentId="13_ncr:1_{CB009820-1DFC-9847-9A51-13E64733824D}" xr6:coauthVersionLast="47" xr6:coauthVersionMax="47" xr10:uidLastSave="{00000000-0000-0000-0000-000000000000}"/>
  <bookViews>
    <workbookView xWindow="0" yWindow="500" windowWidth="28800" windowHeight="16420" xr2:uid="{00000000-000D-0000-FFFF-FFFF00000000}"/>
  </bookViews>
  <sheets>
    <sheet name="Plan de Acción-proyectos" sheetId="2" r:id="rId1"/>
    <sheet name="Plan de Acción-metas" sheetId="1" r:id="rId2"/>
  </sheets>
  <definedNames>
    <definedName name="_xlnm._FilterDatabase" localSheetId="1" hidden="1">'Plan de Acción-metas'!$A$10:$BE$10</definedName>
    <definedName name="_xlnm._FilterDatabase" localSheetId="0" hidden="1">'Plan de Acción-proyectos'!$A$10:$BE$10</definedName>
    <definedName name="PA" localSheetId="0">'Plan de Acción-proyectos'!$A$9:$BE$30</definedName>
    <definedName name="PA">'Plan de Acción-metas'!$A$9:$BE$21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13" i="2" l="1"/>
  <c r="AV22" i="2" l="1"/>
  <c r="AW22" i="2"/>
  <c r="AV22" i="1"/>
  <c r="AW22" i="1"/>
  <c r="Q11" i="1"/>
  <c r="Q12" i="1"/>
  <c r="P12" i="1" s="1"/>
  <c r="Q13" i="1"/>
  <c r="P13" i="1" s="1"/>
  <c r="Q14" i="1"/>
  <c r="P14" i="1" s="1"/>
  <c r="Q15" i="1"/>
  <c r="P15" i="1" s="1"/>
  <c r="Q16" i="1"/>
  <c r="P16" i="1" s="1"/>
  <c r="Q17" i="1"/>
  <c r="P17" i="1" s="1"/>
  <c r="Q18" i="1"/>
  <c r="P18" i="1" s="1"/>
  <c r="Q19" i="1"/>
  <c r="P19" i="1" s="1"/>
  <c r="Q20" i="1"/>
  <c r="P20" i="1" s="1"/>
  <c r="Q21" i="1"/>
  <c r="P21" i="1" s="1"/>
  <c r="P11" i="1"/>
  <c r="AW24" i="1" l="1"/>
  <c r="AV24" i="1"/>
  <c r="P22" i="1"/>
  <c r="BB22" i="1"/>
  <c r="AE16" i="2" l="1"/>
  <c r="AY16" i="2" s="1"/>
  <c r="AU16" i="2"/>
  <c r="AX16" i="2" s="1"/>
  <c r="BB16" i="2"/>
  <c r="AE11" i="2"/>
  <c r="AU11" i="1"/>
  <c r="AZ16" i="2" l="1"/>
  <c r="BB11" i="1"/>
  <c r="BB12" i="1"/>
  <c r="BB13" i="1"/>
  <c r="BB14" i="1"/>
  <c r="BB15" i="1"/>
  <c r="BB16" i="1"/>
  <c r="BB17" i="1"/>
  <c r="BB18" i="1"/>
  <c r="BB19" i="1"/>
  <c r="BB20" i="1"/>
  <c r="BB21" i="1"/>
  <c r="AU12" i="1"/>
  <c r="AU13" i="1"/>
  <c r="AU14" i="1"/>
  <c r="AU15" i="1"/>
  <c r="AU16" i="1"/>
  <c r="AU17" i="1"/>
  <c r="AU18" i="1"/>
  <c r="AU19" i="1"/>
  <c r="AU20" i="1"/>
  <c r="AU21" i="1"/>
  <c r="AF11" i="1"/>
  <c r="AF12" i="1"/>
  <c r="AY12" i="1" s="1"/>
  <c r="AF13" i="1"/>
  <c r="AF14" i="1"/>
  <c r="AY14" i="1" s="1"/>
  <c r="AF15" i="1"/>
  <c r="AF16" i="1"/>
  <c r="AY16" i="1" s="1"/>
  <c r="AF17" i="1"/>
  <c r="AF18" i="1"/>
  <c r="AY18" i="1" s="1"/>
  <c r="AF19" i="1"/>
  <c r="AF20" i="1"/>
  <c r="AF21" i="1"/>
  <c r="AU22" i="1" l="1"/>
  <c r="AY20" i="1"/>
  <c r="AF22" i="1"/>
  <c r="AX22" i="1" s="1"/>
  <c r="AX19" i="1"/>
  <c r="AX11" i="1"/>
  <c r="AX15" i="1"/>
  <c r="AX21" i="1"/>
  <c r="AX17" i="1"/>
  <c r="AX13" i="1"/>
  <c r="AZ18" i="1"/>
  <c r="AZ14" i="1"/>
  <c r="AZ21" i="1"/>
  <c r="AZ17" i="1"/>
  <c r="AZ13" i="1"/>
  <c r="AZ20" i="1"/>
  <c r="AZ16" i="1"/>
  <c r="AZ12" i="1"/>
  <c r="AZ19" i="1"/>
  <c r="AZ15" i="1"/>
  <c r="AZ11" i="1"/>
  <c r="AX18" i="1"/>
  <c r="AX14" i="1"/>
  <c r="AY21" i="1"/>
  <c r="AY17" i="1"/>
  <c r="AY13" i="1"/>
  <c r="AX20" i="1"/>
  <c r="AX16" i="1"/>
  <c r="AX12" i="1"/>
  <c r="AY19" i="1"/>
  <c r="AY15" i="1"/>
  <c r="AY11" i="1"/>
  <c r="AY22" i="1" l="1"/>
  <c r="AZ22" i="1"/>
  <c r="BB11" i="2"/>
  <c r="BB12" i="2"/>
  <c r="BB13" i="2"/>
  <c r="BB14" i="2"/>
  <c r="BB15" i="2"/>
  <c r="BB17" i="2"/>
  <c r="BB18" i="2"/>
  <c r="BB19" i="2"/>
  <c r="BB20" i="2"/>
  <c r="BB21" i="2"/>
  <c r="BB22" i="2"/>
  <c r="BB23" i="2"/>
  <c r="BB24" i="2"/>
  <c r="BB25" i="2"/>
  <c r="BB26" i="2"/>
  <c r="BB27" i="2"/>
  <c r="BB28" i="2"/>
  <c r="BB29" i="2"/>
  <c r="BB30" i="2"/>
  <c r="AU11" i="2" l="1"/>
  <c r="AU12" i="2"/>
  <c r="AU14" i="2"/>
  <c r="AU15" i="2"/>
  <c r="AU18" i="2"/>
  <c r="AU19" i="2"/>
  <c r="AU20" i="2"/>
  <c r="AU21" i="2"/>
  <c r="AE18" i="2"/>
  <c r="AY18" i="2" s="1"/>
  <c r="AE19" i="2"/>
  <c r="AY19" i="2" s="1"/>
  <c r="AE21" i="2"/>
  <c r="AY21" i="2" s="1"/>
  <c r="AE20" i="2"/>
  <c r="AY20" i="2" s="1"/>
  <c r="AE17" i="2"/>
  <c r="AY17" i="2" s="1"/>
  <c r="AE15" i="2"/>
  <c r="AY15" i="2" s="1"/>
  <c r="AE14" i="2"/>
  <c r="AY14" i="2" s="1"/>
  <c r="AE13" i="2"/>
  <c r="AY13" i="2" s="1"/>
  <c r="AE12" i="2"/>
  <c r="AY11" i="2"/>
  <c r="AU22" i="2" l="1"/>
  <c r="AY12" i="2"/>
  <c r="AE22" i="2"/>
  <c r="AF24" i="1" s="1"/>
  <c r="AU24" i="1"/>
  <c r="AX19" i="2"/>
  <c r="AX14" i="2"/>
  <c r="AX18" i="2"/>
  <c r="AX13" i="2"/>
  <c r="AX21" i="2"/>
  <c r="AX17" i="2"/>
  <c r="AX12" i="2"/>
  <c r="AX20" i="2"/>
  <c r="AX15" i="2"/>
  <c r="AX11" i="2"/>
  <c r="AZ19" i="2"/>
  <c r="AZ14" i="2"/>
  <c r="AZ18" i="2"/>
  <c r="AZ13" i="2"/>
  <c r="AZ21" i="2"/>
  <c r="AZ17" i="2"/>
  <c r="AZ12" i="2"/>
  <c r="AZ20" i="2"/>
  <c r="AZ15" i="2"/>
  <c r="AZ11"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J10" authorId="0" shapeId="0" xr:uid="{FAFE285C-AFB4-483C-B64C-C15C77F4C751}">
      <text>
        <r>
          <rPr>
            <b/>
            <sz val="9"/>
            <color indexed="81"/>
            <rFont val="Tahoma"/>
            <family val="2"/>
          </rPr>
          <t>MONICA:</t>
        </r>
        <r>
          <rPr>
            <sz val="9"/>
            <color indexed="81"/>
            <rFont val="Tahoma"/>
            <family val="2"/>
          </rPr>
          <t xml:space="preserve">
Valor total del proyecto</t>
        </r>
      </text>
    </comment>
    <comment ref="K10" authorId="0" shapeId="0" xr:uid="{9203291F-9755-4AB9-9A4A-D7A8E650BF31}">
      <text>
        <r>
          <rPr>
            <b/>
            <sz val="9"/>
            <color indexed="81"/>
            <rFont val="Tahoma"/>
            <family val="2"/>
          </rPr>
          <t>MONICA:</t>
        </r>
        <r>
          <rPr>
            <sz val="9"/>
            <color indexed="81"/>
            <rFont val="Tahoma"/>
            <family val="2"/>
          </rPr>
          <t xml:space="preserve">
Valor vigencia 2024 del proyecto</t>
        </r>
      </text>
    </comment>
    <comment ref="L10" authorId="0" shapeId="0" xr:uid="{EF9B838A-9A50-42AC-A15C-47C732D7655C}">
      <text>
        <r>
          <rPr>
            <b/>
            <sz val="9"/>
            <color indexed="81"/>
            <rFont val="Tahoma"/>
            <family val="2"/>
          </rPr>
          <t>MONICA:</t>
        </r>
        <r>
          <rPr>
            <sz val="9"/>
            <color indexed="81"/>
            <rFont val="Tahoma"/>
            <family val="2"/>
          </rPr>
          <t xml:space="preserve">
Si es todo el municipio diligenciar "Municipio de Bucaramanga".
De lo contratio relacionar la comuna o barrio específico.</t>
        </r>
      </text>
    </comment>
    <comment ref="M10" authorId="0" shapeId="0" xr:uid="{D527027A-A6C9-4EC3-8051-267480F0BFE2}">
      <text>
        <r>
          <rPr>
            <b/>
            <sz val="9"/>
            <color indexed="81"/>
            <rFont val="Tahoma"/>
            <family val="2"/>
          </rPr>
          <t>MONICA:</t>
        </r>
        <r>
          <rPr>
            <sz val="9"/>
            <color indexed="81"/>
            <rFont val="Tahoma"/>
            <family val="2"/>
          </rPr>
          <t xml:space="preserve">
Enfoque diferencial que apunte directamente el producto.</t>
        </r>
      </text>
    </comment>
    <comment ref="N10" authorId="0" shapeId="0" xr:uid="{5E1EB3EA-2CF0-4A80-B41A-4F9BDFC9EDE2}">
      <text>
        <r>
          <rPr>
            <b/>
            <sz val="9"/>
            <color indexed="81"/>
            <rFont val="Tahoma"/>
            <family val="2"/>
          </rPr>
          <t>MONICA:</t>
        </r>
        <r>
          <rPr>
            <sz val="9"/>
            <color indexed="81"/>
            <rFont val="Tahoma"/>
            <family val="2"/>
          </rPr>
          <t xml:space="preserve">
Cuantitativa</t>
        </r>
      </text>
    </comment>
    <comment ref="O10" authorId="0" shapeId="0" xr:uid="{8478DEA0-DBFF-4309-B3C2-48631E4E66ED}">
      <text>
        <r>
          <rPr>
            <b/>
            <sz val="9"/>
            <color indexed="81"/>
            <rFont val="Tahoma"/>
            <family val="2"/>
          </rPr>
          <t>MONICA:</t>
        </r>
        <r>
          <rPr>
            <sz val="9"/>
            <color indexed="81"/>
            <rFont val="Tahoma"/>
            <family val="2"/>
          </rPr>
          <t xml:space="preserve">
De forma general</t>
        </r>
      </text>
    </comment>
  </commentList>
</comments>
</file>

<file path=xl/sharedStrings.xml><?xml version="1.0" encoding="utf-8"?>
<sst xmlns="http://schemas.openxmlformats.org/spreadsheetml/2006/main" count="398" uniqueCount="171">
  <si>
    <t>Responsable</t>
  </si>
  <si>
    <t>Dependencia</t>
  </si>
  <si>
    <t>Actividades Realizadas</t>
  </si>
  <si>
    <t>Número de Beneficiarios</t>
  </si>
  <si>
    <t>Población Beneficiada</t>
  </si>
  <si>
    <t>Comuna o Barrio Beneficiado</t>
  </si>
  <si>
    <t>Valor Vigencia Proyecto</t>
  </si>
  <si>
    <t>Valor del Proyecto</t>
  </si>
  <si>
    <t>Nombre del Proyecto</t>
  </si>
  <si>
    <t>Porcentaje Avance Vigencia</t>
  </si>
  <si>
    <t>Meta Programada Vigencia</t>
  </si>
  <si>
    <t>Tipo de Meta</t>
  </si>
  <si>
    <t>Indicador de Producto</t>
  </si>
  <si>
    <t>Cod. Indicador de Producto</t>
  </si>
  <si>
    <t>Meta de Producto</t>
  </si>
  <si>
    <t>Cod. de Producto</t>
  </si>
  <si>
    <t>Programa</t>
  </si>
  <si>
    <t>Cod. Programa</t>
  </si>
  <si>
    <t>Sector</t>
  </si>
  <si>
    <t>Linea Estratégica</t>
  </si>
  <si>
    <t xml:space="preserve"> Consecutivo PDM</t>
  </si>
  <si>
    <t>ODS</t>
  </si>
  <si>
    <t>RESPONSABLES</t>
  </si>
  <si>
    <t>RECURSOS EJECUTADOS</t>
  </si>
  <si>
    <t>RECURSOS PROGRAMADOS</t>
  </si>
  <si>
    <t>PROYECTOS DE INVERSION</t>
  </si>
  <si>
    <t>CUMPLIMIENTO DE LA META</t>
  </si>
  <si>
    <t>PDM 2024-2027</t>
  </si>
  <si>
    <t>VIGENCIA</t>
  </si>
  <si>
    <r>
      <t>Unidad de Medida</t>
    </r>
    <r>
      <rPr>
        <b/>
        <sz val="12"/>
        <color rgb="FF002060"/>
        <rFont val="Arial"/>
        <family val="2"/>
      </rPr>
      <t>2</t>
    </r>
  </si>
  <si>
    <t>LÍnea Base</t>
  </si>
  <si>
    <t>PLAN DE ACCION</t>
  </si>
  <si>
    <t>Código:  F-DPM-10100-238,37-060</t>
  </si>
  <si>
    <r>
      <t>Meta Programada Cuatrienio</t>
    </r>
    <r>
      <rPr>
        <b/>
        <sz val="12"/>
        <color rgb="FF002060"/>
        <rFont val="Arial"/>
        <family val="2"/>
      </rPr>
      <t>3</t>
    </r>
  </si>
  <si>
    <t>Código BPIN</t>
  </si>
  <si>
    <t>Total Recursos Obligados</t>
  </si>
  <si>
    <t>Total Recursos Pagados</t>
  </si>
  <si>
    <t>Recursos propios 2024</t>
  </si>
  <si>
    <t>SGP Educación 2024</t>
  </si>
  <si>
    <t>SGP Salud 2024</t>
  </si>
  <si>
    <t>SGP Deporte 2024</t>
  </si>
  <si>
    <t>SGP Cultura 2024</t>
  </si>
  <si>
    <t>SGP Libre inversión 2024</t>
  </si>
  <si>
    <t>SGP Libre destinación 2024</t>
  </si>
  <si>
    <t>SGP Alimentación escolar 2024</t>
  </si>
  <si>
    <t>SGP Municipios río Magdalena 2024</t>
  </si>
  <si>
    <t>SGP APSB 2024</t>
  </si>
  <si>
    <t>Crédito 2024</t>
  </si>
  <si>
    <t>Transferencias de capital - cofinanciación departamento 2024</t>
  </si>
  <si>
    <t>Transferencias de capital - cofinanciación nación 2024</t>
  </si>
  <si>
    <t>Otros 2024</t>
  </si>
  <si>
    <t>Total 2024</t>
  </si>
  <si>
    <r>
      <t>Recursos propios 2024</t>
    </r>
    <r>
      <rPr>
        <b/>
        <sz val="12"/>
        <color rgb="FF002060"/>
        <rFont val="Arial"/>
        <family val="2"/>
      </rPr>
      <t>2</t>
    </r>
  </si>
  <si>
    <r>
      <t>SGP Educación 2024</t>
    </r>
    <r>
      <rPr>
        <b/>
        <sz val="12"/>
        <color rgb="FF002060"/>
        <rFont val="Arial"/>
        <family val="2"/>
      </rPr>
      <t>3</t>
    </r>
  </si>
  <si>
    <r>
      <t>SGP Salud 2024</t>
    </r>
    <r>
      <rPr>
        <b/>
        <sz val="12"/>
        <color rgb="FF002060"/>
        <rFont val="Arial"/>
        <family val="2"/>
      </rPr>
      <t>4</t>
    </r>
  </si>
  <si>
    <r>
      <t>SGP Deporte 2024</t>
    </r>
    <r>
      <rPr>
        <b/>
        <sz val="12"/>
        <color rgb="FF002060"/>
        <rFont val="Arial"/>
        <family val="2"/>
      </rPr>
      <t>5</t>
    </r>
  </si>
  <si>
    <r>
      <t>SGP Cultura 2024</t>
    </r>
    <r>
      <rPr>
        <b/>
        <sz val="12"/>
        <color rgb="FF002060"/>
        <rFont val="Arial"/>
        <family val="2"/>
      </rPr>
      <t>6</t>
    </r>
  </si>
  <si>
    <r>
      <t>SGP Libre inversión 2024</t>
    </r>
    <r>
      <rPr>
        <b/>
        <sz val="12"/>
        <color rgb="FF002060"/>
        <rFont val="Arial"/>
        <family val="2"/>
      </rPr>
      <t>7</t>
    </r>
  </si>
  <si>
    <r>
      <t>SGP Libre destinación 2024</t>
    </r>
    <r>
      <rPr>
        <b/>
        <sz val="12"/>
        <color rgb="FF002060"/>
        <rFont val="Arial"/>
        <family val="2"/>
      </rPr>
      <t>8</t>
    </r>
  </si>
  <si>
    <r>
      <t>SGP Alimentación escolar 2024</t>
    </r>
    <r>
      <rPr>
        <b/>
        <sz val="12"/>
        <color rgb="FF002060"/>
        <rFont val="Arial"/>
        <family val="2"/>
      </rPr>
      <t>9</t>
    </r>
  </si>
  <si>
    <r>
      <t>SGP Municipios río Magdalena 2024</t>
    </r>
    <r>
      <rPr>
        <b/>
        <sz val="12"/>
        <color rgb="FF002060"/>
        <rFont val="Arial"/>
        <family val="2"/>
      </rPr>
      <t>10</t>
    </r>
  </si>
  <si>
    <r>
      <t>SGP APSB 2024</t>
    </r>
    <r>
      <rPr>
        <b/>
        <sz val="12"/>
        <color rgb="FF002060"/>
        <rFont val="Arial"/>
        <family val="2"/>
      </rPr>
      <t>11</t>
    </r>
  </si>
  <si>
    <r>
      <t>Crédito 2024</t>
    </r>
    <r>
      <rPr>
        <b/>
        <sz val="12"/>
        <color rgb="FF002060"/>
        <rFont val="Arial"/>
        <family val="2"/>
      </rPr>
      <t>12</t>
    </r>
  </si>
  <si>
    <r>
      <t>Transferencias de capital - cofinanciación departamento 2024</t>
    </r>
    <r>
      <rPr>
        <b/>
        <sz val="12"/>
        <color rgb="FF002060"/>
        <rFont val="Arial"/>
        <family val="2"/>
      </rPr>
      <t>13</t>
    </r>
  </si>
  <si>
    <r>
      <t>Transferencias de capital - cofinanciación nación 2024</t>
    </r>
    <r>
      <rPr>
        <b/>
        <sz val="12"/>
        <color rgb="FF002060"/>
        <rFont val="Arial"/>
        <family val="2"/>
      </rPr>
      <t>14</t>
    </r>
  </si>
  <si>
    <r>
      <t>Otros 2024</t>
    </r>
    <r>
      <rPr>
        <b/>
        <sz val="12"/>
        <color rgb="FF002060"/>
        <rFont val="Arial"/>
        <family val="2"/>
      </rPr>
      <t>15</t>
    </r>
  </si>
  <si>
    <t>Logro Vigencia</t>
  </si>
  <si>
    <t>Total Recursos Comprometido 2024</t>
  </si>
  <si>
    <t>Ejecución Recursos Pagados</t>
  </si>
  <si>
    <t>Ejecución Recursos Obligados</t>
  </si>
  <si>
    <t>Nivel de Gestión</t>
  </si>
  <si>
    <t>Ejecución Recursos Comprometidos</t>
  </si>
  <si>
    <t>EJECUCIÓN PRESUPUESTAL</t>
  </si>
  <si>
    <t>Total Recursos Gestionados2</t>
  </si>
  <si>
    <t>GESTIÓN DE RECURSOS</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</si>
  <si>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</si>
  <si>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</si>
  <si>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</si>
  <si>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</si>
  <si>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</si>
  <si>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</si>
  <si>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</si>
  <si>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</si>
  <si>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</si>
  <si>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</si>
  <si>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</si>
  <si>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</si>
  <si>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</si>
  <si>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</si>
  <si>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</si>
  <si>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t>Porcentaje Avance VigenciaR</t>
  </si>
  <si>
    <t>Recursos del Balance</t>
  </si>
  <si>
    <t>Recursos del Balance2</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</si>
  <si>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</si>
  <si>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</si>
  <si>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</si>
  <si>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</si>
  <si>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</si>
  <si>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</si>
  <si>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3603</t>
  </si>
  <si>
    <t>Formacion para el trabajo (3603)</t>
  </si>
  <si>
    <t>3603019</t>
  </si>
  <si>
    <t>Realizar 15 Programas de formación para el trabajo</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</si>
  <si>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</si>
  <si>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</si>
  <si>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</si>
  <si>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</si>
  <si>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</si>
  <si>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3502004</t>
  </si>
  <si>
    <t>Beneficiar a 8.000 Empresas con líneas especiales de crédito</t>
  </si>
  <si>
    <t>3605</t>
  </si>
  <si>
    <t>Fomento de la investigacion, desarrollo tecnologico e innovacion del sector trabajo (3605)</t>
  </si>
  <si>
    <t>3605017</t>
  </si>
  <si>
    <t>Fortalecer técnicamente un (1) prestador del Servicio Público de Empleo y fomento empresarial</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</si>
  <si>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</si>
  <si>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</si>
  <si>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</si>
  <si>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</si>
  <si>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3502116</t>
  </si>
  <si>
    <t>Realizar 20 asistencias técnicas para el fortalecimiento de las unidades productivas de Economia Popular.</t>
  </si>
  <si>
    <t>Productividad y competitividad de las empresas colombianas (3502).</t>
  </si>
  <si>
    <t>3502014</t>
  </si>
  <si>
    <t>Implementar una (1) Ventanilla Única Empresarial "Centro Integrado de Servicios al Empresario</t>
  </si>
  <si>
    <t>APOYO PARA LA FORMALIZACIÓN LABORAL EN EL MUNICIPIO DE   BUCARAMANGA</t>
  </si>
  <si>
    <t xml:space="preserve">17 Comunas y 03 Corregimientos </t>
  </si>
  <si>
    <t>4.482 ciudadanos atendidos y registrados en la ruta de empleo.
168 empresas participantes, ofreciendo vacantes en distintos sectores productivos.
Más de 35.000 contactos efectivos entre empresas y buscadores de empleo, facilitando la vinculación directa.</t>
  </si>
  <si>
    <t xml:space="preserve">Feria de Empleo Seguro, realizada en el centro de convenciones Neomundo. Esta feria se consolidó como el espacio de empleabilidad más importante de la región, logrando una amplia participación tanto del sector empresarial como de la ciudadanía.
</t>
  </si>
  <si>
    <t xml:space="preserve">FORTALECIMIENTO DE COMPETENCIAS Y HABILIDADES PARA EL TRABAJO EN EL MUNICIPIO DE BUCARAMANGA </t>
  </si>
  <si>
    <t>Los cursos incian en el mes de abril de la vigencia 2025</t>
  </si>
  <si>
    <t>SE SUSCRIBIÓ CONVENIO CON LA UNIVERSITARIA DEL CHICAMOCHA CUYO OBJETO ES "AUNAR ESFUERZOS ADMINISTRATIVOS, TECNICOS Y FINANCIEROS PARA EL DESARROLLO DE FORMACIONES NO FORMALES PARA FORTALECER LAS COMPENTENCIAS Y HABILIDADES TECNICAS Y DE GESTION EN SECTORES CLAVE DE LA ECONOMIA LOCAL Y REGIONAL, EN EL MARCO DEL PROYECTO: FORTALECIMIENTO DE COMPETENCIAS Y HABILIDADES PARA EL TRABAJO EN EL MUNICIPIO DE BUCARAMANGA." CO1. PCCNTR.7712517. DURACION CINCO (5) MESES,</t>
  </si>
  <si>
    <t>2024680010185</t>
  </si>
  <si>
    <t>MEJORAMIENTO DE PRODUCTIVIDAD Y COMPETITIVIDAD DE UNIDADES PRODUCTIVAS DEL MUNICIPIO DE BUCARAMANGA.</t>
  </si>
  <si>
    <t xml:space="preserve">
En el primer trimestre se atendieron 133 usuarios en donde se les brindó oferta institucional y asesoría</t>
  </si>
  <si>
    <t>Contratación de personal de prestación de servicios para el apoyo a los programas que hacen parte de la oferta social del IMEBU.
Convenio con Cámara de Comercio para operar Administrativamente el Centro de Desarrollo Empresarial- CDE ubicado en el Barrio Café Madrid, yacompañar técnicamente la implementación de la ruta de Fortalecimiento del CDE</t>
  </si>
  <si>
    <t xml:space="preserve">Con corte 31 de marzo de 2025, se han beneficiado 136 unidades productivas. </t>
  </si>
  <si>
    <t xml:space="preserve">FORTALECIMIENTO A LA INVESTIGACIÓN, INNOVACIÓN Y EL DESARROLLO TECNOLÓGICO EN EL SECTOR TRABAJO EN BUCARAMANGA </t>
  </si>
  <si>
    <t>Número de personas registradas: 712
Número de personas orientadas: 139
Número de personas remitidas a empresas: 2.371
Número de personas colocadas en empleo: 153
Número de empresas nuevas registradas: 37
Número de puestos de trabajo registrados: 1.575
Número total de vacantes disponibles: 430</t>
  </si>
  <si>
    <t>Contratación de personal, que brindan asistencia técnica  para el fortalecimiento de los prestadores autorizados del servicio público de empleo y fomento empresarial en el municipio de bucaramanga</t>
  </si>
  <si>
    <t>90 empresas del Calzado del Municipio de Bucaramanga</t>
  </si>
  <si>
    <t xml:space="preserve">Convenio de Asociación para apoyar la participación de empresarios de la Industria del Calzado de Empresas del Sector del Calzado y Marroquineria de Bucaramanga, en la versión 49 de la Feria Internacional Flotear and Leather Show y la Exhibición Internacional del Cuero, Insumos y Maquinaria IFLS+EICI, que se llevó a cabo del 04 al 07 de febrero de 2025 en Corferias, Bogotá
</t>
  </si>
  <si>
    <t>Contratación del Equipo Interdisciplinario encargado de llevar acabo las acciones tendientes a la asistencia de proyectos de alto impacto para el fortalecimiento y desarrollo de cadenas productiva.</t>
  </si>
  <si>
    <t xml:space="preserve">Se suscribió Convenio de Asociación CA-004-2025, cuyo objeto es “AUNAR ESFUERZOS TÉCNICOS, ADMINISTRATIVOS Y FINANCIEROS PARA EL FORTALECER LAS HABILIDADES Y COMPETENCIAS DE LOS EMPRESARIOS DE MICRONEGOCIOS DE LOS DIVERSOS SECTORES DE LA ECONOMÍA POPULAR, PROMOVIENDO ASÍ LA INCLUSIÓN ECONÓMICA Y EL FORTALECIMIENTO DEL TEJIDO EMPRESARIAL, EN EL MARCO DEL PROYECTO: MEJORAMIENTO DE PRODUCTIVIDAD Y COMPETITIVIDAD DE UNIDADES PRODUCTIVAS DEL MUNICIPIO DE BUCARAMANGA.”, con el propósito de fortalecer 372 Empresarios de Micronegocios de los diferentes sectores de la Economía Popular, en los siguientes Programas de Formación: </t>
  </si>
  <si>
    <t xml:space="preserve">Ruta de Formalización Empresarial </t>
  </si>
  <si>
    <t>IMEBU</t>
  </si>
  <si>
    <t>JUAN CAMILO BELTRAN DOMINGUEZ</t>
  </si>
  <si>
    <t>8, 9</t>
  </si>
  <si>
    <t>8, 11</t>
  </si>
  <si>
    <t>Estrategias realizadas (360202700)</t>
  </si>
  <si>
    <t>Número</t>
  </si>
  <si>
    <t>Programas realizados (360301900)</t>
  </si>
  <si>
    <t>Programas de gestión empresarial ejecutados en unidades productivas (350200300)</t>
  </si>
  <si>
    <t>Empresas beneficiadas (350200400)</t>
  </si>
  <si>
    <t>Prestadores del Servicio Público de Empleo fortalecidos técnicamente (360501700)</t>
  </si>
  <si>
    <t>3605007</t>
  </si>
  <si>
    <t>Cofinanciar 2 proyectos de innovación y desarrollo tecnológico mediante alianzas</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</si>
  <si>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</si>
  <si>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</si>
  <si>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</si>
  <si>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</si>
  <si>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</si>
  <si>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</si>
  <si>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</si>
  <si>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</si>
  <si>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Proyectos de innovación cofinanciados (350201200).</t>
  </si>
  <si>
    <t>No Acumulativa</t>
  </si>
  <si>
    <t>Acumulativa</t>
  </si>
  <si>
    <t>Versión:3.0</t>
  </si>
  <si>
    <t>Fecha aprobación: Abril 10 de 2025</t>
  </si>
  <si>
    <t>Página: 1 de 2</t>
  </si>
  <si>
    <t>Página: 2 de 2</t>
  </si>
  <si>
    <t>Diferencia Proyectos / Metas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</si>
</sst>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4" formatCode="_-&quot;$&quot;* #,##0.00_-;\-&quot;$&quot;* #,##0.00_-;_-&quot;$&quot;* &quot;-&quot;??_-;_-@_-"/>
    <numFmt numFmtId="164" formatCode="&quot;$&quot;\ #,##0;[Red]\-&quot;$&quot;\ #,##0"/>
    <numFmt numFmtId="165" formatCode="&quot;$&quot;\ #,##0.00;[Red]\-&quot;$&quot;\ #,##0.00"/>
    <numFmt numFmtId="166" formatCode="_-&quot;$&quot;\ * #,##0.00_-;\-&quot;$&quot;\ * #,##0.00_-;_-&quot;$&quot;\ * &quot;-&quot;??_-;_-@_-"/>
    <numFmt numFmtId="167" formatCode="_(&quot;$&quot;* #,##0.00_);_(&quot;$&quot;* \(#,##0.00\);_(&quot;$&quot;* &quot;-&quot;??_);_(@_)"/>
    <numFmt numFmtId="168" formatCode="_-&quot;$&quot;\ * #,##0.00_-;\-&quot;$&quot;\ * #,##0.00_-;_-&quot;$&quot;\ * &quot;-&quot;??_-;_-@"/>
    <numFmt numFmtId="169" formatCode="_-[$$-240A]\ * #,##0.00_-;\-[$$-240A]\ * #,##0.00_-;_-[$$-240A]\ * &quot;-&quot;??_-;_-@"/>
    <numFmt numFmtId="170" formatCode="&quot;$&quot;\ #,##0.00"/>
  </numFmts>
  <fonts count="21" x14ac:knownFonts="1">
    <font>
      <sz val="11"/>
      <color theme="1"/>
      <name val="Aptos Narrow"/>
      <family val="2"/>
      <scheme val="minor"/>
    </font>
    <font>
      <b/>
      <sz val="11"/>
      <color theme="1"/>
      <name val="Aptos Narrow"/>
      <family val="2"/>
      <scheme val="minor"/>
    </font>
    <font>
      <b/>
      <sz val="11"/>
      <color theme="1"/>
      <name val="Arial"/>
      <family val="2"/>
    </font>
    <font>
      <sz val="11"/>
      <color theme="1"/>
      <name val="Arial"/>
      <family val="2"/>
    </font>
    <font>
      <b/>
      <sz val="22"/>
      <color theme="1"/>
      <name val="Aptos Narrow"/>
      <family val="2"/>
      <scheme val="minor"/>
    </font>
    <font>
      <b/>
      <sz val="12"/>
      <color theme="0"/>
      <name val="Arial"/>
      <family val="2"/>
    </font>
    <font>
      <b/>
      <sz val="12"/>
      <color theme="1"/>
      <name val="Arial"/>
      <family val="2"/>
    </font>
    <font>
      <b/>
      <sz val="12"/>
      <color rgb="FF002060"/>
      <name val="Arial"/>
      <family val="2"/>
    </font>
    <font>
      <sz val="12"/>
      <color theme="1"/>
      <name val="Arial"/>
      <family val="2"/>
    </font>
    <font>
      <sz val="8"/>
      <name val="Aptos Narrow"/>
      <family val="2"/>
      <scheme val="minor"/>
    </font>
    <font>
      <sz val="9"/>
      <color indexed="81"/>
      <name val="Tahoma"/>
      <family val="2"/>
    </font>
    <font>
      <b/>
      <sz val="9"/>
      <color indexed="81"/>
      <name val="Tahoma"/>
      <family val="2"/>
    </font>
    <font>
      <sz val="11"/>
      <color theme="1"/>
      <name val="Aptos Narrow"/>
      <family val="2"/>
      <scheme val="minor"/>
    </font>
    <font>
      <sz val="11"/>
      <name val="Arial"/>
      <family val="2"/>
    </font>
    <font>
      <sz val="11"/>
      <color rgb="FFFF0000"/>
      <name val="Aptos Narrow"/>
      <family val="2"/>
      <scheme val="minor"/>
    </font>
    <font>
      <b/>
      <sz val="11"/>
      <name val="Arial"/>
      <family val="2"/>
    </font>
    <font>
      <sz val="14"/>
      <name val="Arial"/>
      <family val="2"/>
    </font>
    <font>
      <sz val="12"/>
      <name val="Arial"/>
      <family val="2"/>
    </font>
    <font>
      <b/>
      <sz val="14"/>
      <color theme="1"/>
      <name val="Arial"/>
      <family val="2"/>
    </font>
    <font>
      <sz val="11"/>
      <color theme="1"/>
      <name val="Arial"/>
      <family val="2"/>
    </font>
    <font>
      <b/>
      <sz val="11"/>
      <color rgb="FFFF0000"/>
      <name val="Arial"/>
      <family val="2"/>
    </font>
  </fonts>
  <fills count="5">
    <fill>
      <patternFill patternType="none"/>
    </fill>
    <fill>
      <patternFill patternType="gray125"/>
    </fill>
    <fill>
      <patternFill patternType="solid">
        <fgColor rgb="FF002060"/>
        <bgColor indexed="64"/>
      </patternFill>
    </fill>
    <fill>
      <patternFill patternType="solid">
        <fgColor theme="9" tint="0.39997558519241921"/>
        <bgColor indexed="64"/>
      </patternFill>
    </fill>
    <fill>
      <patternFill patternType="solid">
        <fgColor rgb="FFFFFF0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s>
  <cellStyleXfs count="3">
    <xf numFmtId="0" fontId="0" fillId="0" borderId="0"/>
    <xf numFmtId="9" fontId="12" fillId="0" borderId="0" applyFont="0" applyFill="0" applyBorder="0" applyAlignment="0" applyProtection="0"/>
    <xf numFmtId="166" fontId="12" fillId="0" borderId="0" applyFont="0" applyFill="0" applyBorder="0" applyAlignment="0" applyProtection="0"/>
  </cellStyleXfs>
  <cellXfs count="190">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5" fillId="2" borderId="5" xfId="0" applyFont="1" applyFill="1" applyBorder="1" applyAlignment="1">
      <alignment horizontal="center" vertical="center" wrapText="1"/>
    </xf>
    <xf numFmtId="0" fontId="2" fillId="0" borderId="0" xfId="0" applyFont="1" applyAlignment="1">
      <alignment horizontal="center" vertical="center"/>
    </xf>
    <xf numFmtId="10" fontId="3" fillId="0" borderId="0" xfId="0" applyNumberFormat="1"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6" fillId="0" borderId="2"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7" xfId="0" applyFont="1" applyBorder="1" applyAlignment="1">
      <alignment horizontal="center" vertical="center"/>
    </xf>
    <xf numFmtId="0" fontId="2" fillId="0" borderId="0" xfId="0" applyFont="1" applyAlignment="1">
      <alignment vertical="center"/>
    </xf>
    <xf numFmtId="0" fontId="2" fillId="0" borderId="7" xfId="0" applyFont="1" applyBorder="1" applyAlignment="1">
      <alignment vertical="center"/>
    </xf>
    <xf numFmtId="0" fontId="1" fillId="2" borderId="18" xfId="0" applyFont="1" applyFill="1" applyBorder="1" applyAlignment="1">
      <alignment horizontal="center" vertical="center" wrapText="1"/>
    </xf>
    <xf numFmtId="166" fontId="13" fillId="0" borderId="1" xfId="0" applyNumberFormat="1" applyFont="1" applyBorder="1" applyAlignment="1" applyProtection="1">
      <alignment horizontal="center" vertical="center"/>
      <protection locked="0"/>
    </xf>
    <xf numFmtId="0" fontId="14" fillId="0" borderId="0" xfId="0" applyFont="1" applyAlignment="1">
      <alignment horizontal="center" vertical="center"/>
    </xf>
    <xf numFmtId="166" fontId="13" fillId="0" borderId="1" xfId="0" applyNumberFormat="1" applyFont="1" applyBorder="1" applyAlignment="1" applyProtection="1">
      <alignment horizontal="center" vertical="center" wrapText="1"/>
      <protection locked="0"/>
    </xf>
    <xf numFmtId="9" fontId="13" fillId="0" borderId="1" xfId="1" applyFont="1" applyBorder="1" applyAlignment="1" applyProtection="1">
      <alignment horizontal="center" vertical="center" wrapText="1"/>
      <protection locked="0"/>
    </xf>
    <xf numFmtId="9" fontId="13" fillId="0" borderId="1" xfId="1" applyFont="1" applyBorder="1" applyAlignment="1" applyProtection="1">
      <alignment horizontal="center" vertical="center"/>
      <protection locked="0"/>
    </xf>
    <xf numFmtId="9" fontId="13" fillId="0" borderId="2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wrapText="1"/>
      <protection locked="0"/>
    </xf>
    <xf numFmtId="9" fontId="13" fillId="0" borderId="21" xfId="1" applyFont="1" applyBorder="1" applyAlignment="1" applyProtection="1">
      <alignment horizontal="center" vertical="center" wrapText="1"/>
      <protection locked="0"/>
    </xf>
    <xf numFmtId="166" fontId="13" fillId="0" borderId="21" xfId="0" applyNumberFormat="1" applyFont="1" applyBorder="1" applyAlignment="1" applyProtection="1">
      <alignment horizontal="center" vertical="center" wrapText="1"/>
      <protection locked="0"/>
    </xf>
    <xf numFmtId="0" fontId="5" fillId="2" borderId="17" xfId="0" applyFont="1" applyFill="1" applyBorder="1" applyAlignment="1">
      <alignment horizontal="center" vertical="center" wrapText="1"/>
    </xf>
    <xf numFmtId="168"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protection locked="0"/>
    </xf>
    <xf numFmtId="168" fontId="13" fillId="0" borderId="1" xfId="0" applyNumberFormat="1" applyFont="1" applyBorder="1" applyAlignment="1" applyProtection="1">
      <alignment horizontal="center" vertical="center"/>
      <protection locked="0"/>
    </xf>
    <xf numFmtId="0" fontId="13" fillId="0" borderId="22" xfId="0" applyFont="1" applyBorder="1" applyAlignment="1">
      <alignment horizontal="center" vertical="center"/>
    </xf>
    <xf numFmtId="165" fontId="13" fillId="0" borderId="1" xfId="0" applyNumberFormat="1" applyFont="1" applyBorder="1" applyAlignment="1" applyProtection="1">
      <alignment horizontal="center" vertical="center"/>
      <protection locked="0"/>
    </xf>
    <xf numFmtId="166" fontId="13" fillId="0" borderId="2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wrapText="1"/>
      <protection locked="0"/>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9" fontId="13" fillId="0" borderId="1" xfId="1" applyFont="1" applyFill="1" applyBorder="1" applyAlignment="1" applyProtection="1">
      <alignment horizontal="center" vertical="center"/>
      <protection locked="0"/>
    </xf>
    <xf numFmtId="9" fontId="13" fillId="0" borderId="21" xfId="1" applyFont="1" applyFill="1" applyBorder="1" applyAlignment="1" applyProtection="1">
      <alignment horizontal="center" vertical="center"/>
      <protection locked="0"/>
    </xf>
    <xf numFmtId="166" fontId="15" fillId="0" borderId="1" xfId="0" applyNumberFormat="1" applyFont="1" applyBorder="1" applyAlignment="1" applyProtection="1">
      <alignment horizontal="center" vertical="center"/>
      <protection locked="0"/>
    </xf>
    <xf numFmtId="9" fontId="2" fillId="0" borderId="0" xfId="1" applyFont="1" applyAlignment="1">
      <alignment horizontal="center" vertical="center"/>
    </xf>
    <xf numFmtId="9" fontId="4" fillId="0" borderId="0" xfId="1" applyFont="1" applyAlignment="1">
      <alignment vertical="center" wrapText="1"/>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20" xfId="0" applyFont="1" applyBorder="1" applyAlignment="1" applyProtection="1">
      <alignment horizontal="center" vertical="center"/>
      <protection locked="0"/>
    </xf>
    <xf numFmtId="9" fontId="13" fillId="0" borderId="1" xfId="1" applyFont="1" applyBorder="1" applyAlignment="1">
      <alignment horizontal="center" vertical="center"/>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9" fontId="13" fillId="0" borderId="1" xfId="1" applyFont="1" applyFill="1" applyBorder="1" applyAlignment="1">
      <alignment horizontal="center" vertical="center"/>
    </xf>
    <xf numFmtId="0" fontId="13" fillId="0" borderId="20" xfId="0" applyFont="1" applyBorder="1" applyAlignment="1" applyProtection="1">
      <alignment horizontal="center" vertical="center" wrapText="1"/>
      <protection locked="0"/>
    </xf>
    <xf numFmtId="9" fontId="13" fillId="0" borderId="1" xfId="1" applyFont="1" applyBorder="1" applyAlignment="1">
      <alignment horizontal="center" vertical="center" wrapText="1"/>
    </xf>
    <xf numFmtId="0" fontId="5" fillId="2" borderId="18" xfId="0" applyFont="1" applyFill="1" applyBorder="1" applyAlignment="1">
      <alignment horizontal="center" vertical="center" wrapText="1"/>
    </xf>
    <xf numFmtId="9" fontId="5" fillId="2" borderId="18" xfId="1" applyFont="1" applyFill="1" applyBorder="1" applyAlignment="1">
      <alignment horizontal="center" vertical="center" wrapText="1"/>
    </xf>
    <xf numFmtId="0" fontId="5" fillId="2" borderId="26" xfId="0" applyFont="1" applyFill="1" applyBorder="1" applyAlignment="1">
      <alignment horizontal="center" vertical="center" wrapText="1"/>
    </xf>
    <xf numFmtId="9" fontId="13" fillId="3" borderId="1" xfId="1" applyFont="1" applyFill="1" applyBorder="1" applyAlignment="1">
      <alignment horizontal="center" vertical="center" wrapText="1"/>
    </xf>
    <xf numFmtId="0" fontId="5" fillId="2" borderId="27" xfId="0" applyFont="1" applyFill="1" applyBorder="1" applyAlignment="1">
      <alignment horizontal="center" vertical="center" wrapText="1"/>
    </xf>
    <xf numFmtId="9" fontId="13" fillId="3" borderId="21" xfId="1" applyFont="1" applyFill="1" applyBorder="1" applyAlignment="1">
      <alignment horizontal="center" vertical="center" wrapText="1"/>
    </xf>
    <xf numFmtId="9" fontId="13" fillId="0" borderId="21" xfId="1" applyFont="1" applyBorder="1" applyAlignment="1">
      <alignment horizontal="center" vertical="center"/>
    </xf>
    <xf numFmtId="9" fontId="13" fillId="0" borderId="21" xfId="1" applyFont="1" applyFill="1" applyBorder="1" applyAlignment="1">
      <alignment horizontal="center" vertical="center"/>
    </xf>
    <xf numFmtId="9" fontId="13" fillId="0" borderId="21" xfId="1" applyFont="1" applyBorder="1" applyAlignment="1">
      <alignment horizontal="center" vertical="center" wrapText="1"/>
    </xf>
    <xf numFmtId="166" fontId="15" fillId="0" borderId="21" xfId="0" applyNumberFormat="1" applyFont="1" applyBorder="1" applyAlignment="1" applyProtection="1">
      <alignment horizontal="center" vertical="center" wrapText="1"/>
      <protection locked="0"/>
    </xf>
    <xf numFmtId="166" fontId="15" fillId="0" borderId="21" xfId="0" applyNumberFormat="1" applyFont="1" applyBorder="1" applyAlignment="1" applyProtection="1">
      <alignment horizontal="center" vertical="center"/>
      <protection locked="0"/>
    </xf>
    <xf numFmtId="9" fontId="13" fillId="0" borderId="10" xfId="1" applyFont="1" applyBorder="1" applyAlignment="1" applyProtection="1">
      <alignment horizontal="center" vertical="center" wrapText="1"/>
      <protection locked="0"/>
    </xf>
    <xf numFmtId="9" fontId="13" fillId="0" borderId="10" xfId="1" applyFont="1" applyBorder="1" applyAlignment="1" applyProtection="1">
      <alignment horizontal="center" vertical="center"/>
      <protection locked="0"/>
    </xf>
    <xf numFmtId="9" fontId="13" fillId="0" borderId="1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protection locked="0"/>
    </xf>
    <xf numFmtId="9" fontId="13" fillId="0" borderId="21" xfId="1" applyFont="1" applyBorder="1" applyAlignment="1" applyProtection="1">
      <alignment horizontal="center" vertical="center"/>
      <protection locked="0"/>
    </xf>
    <xf numFmtId="9" fontId="13" fillId="0" borderId="8" xfId="1" applyFont="1" applyBorder="1" applyAlignment="1" applyProtection="1">
      <alignment horizontal="center" vertical="center" wrapText="1"/>
      <protection locked="0"/>
    </xf>
    <xf numFmtId="9" fontId="13" fillId="0" borderId="8" xfId="1" applyFont="1" applyBorder="1" applyAlignment="1" applyProtection="1">
      <alignment horizontal="center" vertical="center"/>
      <protection locked="0"/>
    </xf>
    <xf numFmtId="9" fontId="13" fillId="0" borderId="8" xfId="1" applyFont="1" applyFill="1" applyBorder="1" applyAlignment="1" applyProtection="1">
      <alignment horizontal="center" vertical="center"/>
      <protection locked="0"/>
    </xf>
    <xf numFmtId="0" fontId="5" fillId="2" borderId="18" xfId="0" applyFont="1" applyFill="1" applyBorder="1" applyAlignment="1">
      <alignment horizontal="center" vertical="center"/>
    </xf>
    <xf numFmtId="0" fontId="5" fillId="2" borderId="31" xfId="0"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168" fontId="17" fillId="0" borderId="1" xfId="0" applyNumberFormat="1" applyFont="1" applyBorder="1" applyAlignment="1">
      <alignment horizontal="center" vertical="center" wrapText="1"/>
    </xf>
    <xf numFmtId="0" fontId="17" fillId="0" borderId="1" xfId="0" applyFont="1" applyBorder="1" applyAlignment="1">
      <alignment horizontal="center" vertical="center"/>
    </xf>
    <xf numFmtId="1" fontId="17" fillId="0" borderId="1" xfId="0" applyNumberFormat="1" applyFont="1" applyBorder="1" applyAlignment="1">
      <alignment horizontal="center" vertical="center"/>
    </xf>
    <xf numFmtId="169" fontId="17" fillId="0" borderId="1" xfId="0" applyNumberFormat="1" applyFont="1" applyBorder="1" applyAlignment="1">
      <alignment horizontal="center" vertical="center"/>
    </xf>
    <xf numFmtId="168" fontId="17" fillId="0" borderId="1" xfId="0" applyNumberFormat="1" applyFont="1" applyBorder="1" applyAlignment="1">
      <alignment horizontal="center" vertical="center"/>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8"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wrapText="1"/>
    </xf>
    <xf numFmtId="1" fontId="17" fillId="0" borderId="20" xfId="0" applyNumberFormat="1" applyFont="1" applyBorder="1" applyAlignment="1">
      <alignment horizontal="center" vertical="center" wrapText="1"/>
    </xf>
    <xf numFmtId="0" fontId="17" fillId="0" borderId="21" xfId="0" applyFont="1" applyBorder="1" applyAlignment="1">
      <alignment horizontal="center" vertical="center" wrapText="1"/>
    </xf>
    <xf numFmtId="1" fontId="17" fillId="0" borderId="20" xfId="0" applyNumberFormat="1" applyFont="1" applyBorder="1" applyAlignment="1">
      <alignment horizontal="center" vertical="center"/>
    </xf>
    <xf numFmtId="1" fontId="17" fillId="0" borderId="28" xfId="0" applyNumberFormat="1" applyFont="1" applyBorder="1" applyAlignment="1">
      <alignment horizontal="center" vertical="center" wrapText="1"/>
    </xf>
    <xf numFmtId="0" fontId="17" fillId="0" borderId="29" xfId="0" applyFont="1" applyBorder="1" applyAlignment="1">
      <alignment horizontal="center" vertical="center" wrapText="1"/>
    </xf>
    <xf numFmtId="4" fontId="17" fillId="0" borderId="29" xfId="0" applyNumberFormat="1" applyFont="1" applyBorder="1" applyAlignment="1">
      <alignment horizontal="center" vertical="center" wrapText="1"/>
    </xf>
    <xf numFmtId="169" fontId="17" fillId="0" borderId="29" xfId="0" applyNumberFormat="1" applyFont="1" applyBorder="1" applyAlignment="1">
      <alignment horizontal="center" vertical="center" wrapText="1"/>
    </xf>
    <xf numFmtId="0" fontId="17" fillId="0" borderId="29" xfId="0" applyFont="1" applyBorder="1" applyAlignment="1">
      <alignment horizontal="center" vertical="center"/>
    </xf>
    <xf numFmtId="1" fontId="17" fillId="0" borderId="29" xfId="0" applyNumberFormat="1" applyFont="1" applyBorder="1" applyAlignment="1">
      <alignment horizontal="center" vertical="center"/>
    </xf>
    <xf numFmtId="0" fontId="17" fillId="0" borderId="30" xfId="0" applyFont="1" applyBorder="1" applyAlignment="1">
      <alignment horizontal="center" vertical="center" wrapText="1"/>
    </xf>
    <xf numFmtId="168" fontId="17" fillId="0" borderId="20" xfId="0" applyNumberFormat="1" applyFont="1" applyBorder="1" applyAlignment="1">
      <alignment horizontal="center" vertical="center" wrapText="1"/>
    </xf>
    <xf numFmtId="167" fontId="17" fillId="0" borderId="20" xfId="0" applyNumberFormat="1" applyFont="1" applyBorder="1" applyAlignment="1">
      <alignment horizontal="center" vertical="center"/>
    </xf>
    <xf numFmtId="168" fontId="17" fillId="0" borderId="28" xfId="0" applyNumberFormat="1" applyFont="1" applyBorder="1" applyAlignment="1">
      <alignment horizontal="center" vertical="center" wrapText="1"/>
    </xf>
    <xf numFmtId="166" fontId="13" fillId="0" borderId="29" xfId="0" applyNumberFormat="1" applyFont="1" applyBorder="1" applyAlignment="1" applyProtection="1">
      <alignment horizontal="center" vertical="center"/>
      <protection locked="0"/>
    </xf>
    <xf numFmtId="166" fontId="13" fillId="0" borderId="30" xfId="0" applyNumberFormat="1" applyFont="1" applyBorder="1" applyAlignment="1" applyProtection="1">
      <alignment horizontal="center" vertical="center"/>
      <protection locked="0"/>
    </xf>
    <xf numFmtId="168" fontId="13" fillId="0" borderId="28" xfId="0" applyNumberFormat="1" applyFont="1" applyBorder="1" applyAlignment="1" applyProtection="1">
      <alignment horizontal="center" vertical="center"/>
      <protection locked="0"/>
    </xf>
    <xf numFmtId="168" fontId="13" fillId="0" borderId="29" xfId="0" applyNumberFormat="1" applyFont="1" applyBorder="1" applyAlignment="1" applyProtection="1">
      <alignment horizontal="center" vertical="center"/>
      <protection locked="0"/>
    </xf>
    <xf numFmtId="168" fontId="13" fillId="0" borderId="8" xfId="0" applyNumberFormat="1" applyFont="1" applyBorder="1" applyAlignment="1" applyProtection="1">
      <alignment horizontal="center" vertical="center" wrapText="1"/>
      <protection locked="0"/>
    </xf>
    <xf numFmtId="168" fontId="13" fillId="0" borderId="8" xfId="0" applyNumberFormat="1" applyFont="1" applyBorder="1" applyAlignment="1" applyProtection="1">
      <alignment horizontal="center" vertical="center"/>
      <protection locked="0"/>
    </xf>
    <xf numFmtId="168" fontId="13" fillId="0" borderId="25" xfId="0" applyNumberFormat="1" applyFont="1" applyBorder="1" applyAlignment="1" applyProtection="1">
      <alignment horizontal="center" vertical="center"/>
      <protection locked="0"/>
    </xf>
    <xf numFmtId="166" fontId="13" fillId="0" borderId="8" xfId="0" applyNumberFormat="1" applyFont="1" applyBorder="1" applyAlignment="1" applyProtection="1">
      <alignment horizontal="center" vertical="center" wrapText="1"/>
      <protection locked="0"/>
    </xf>
    <xf numFmtId="166" fontId="13" fillId="0" borderId="8" xfId="0" applyNumberFormat="1" applyFont="1" applyBorder="1" applyAlignment="1" applyProtection="1">
      <alignment horizontal="center" vertical="center"/>
      <protection locked="0"/>
    </xf>
    <xf numFmtId="0" fontId="13" fillId="0" borderId="28" xfId="0" applyFont="1" applyBorder="1" applyAlignment="1">
      <alignment horizontal="center" vertical="center" wrapText="1"/>
    </xf>
    <xf numFmtId="0" fontId="13" fillId="0" borderId="30" xfId="0" applyFont="1" applyBorder="1" applyAlignment="1">
      <alignment horizontal="center" vertical="center" wrapText="1"/>
    </xf>
    <xf numFmtId="0" fontId="16" fillId="0" borderId="32" xfId="0" applyFont="1" applyBorder="1" applyAlignment="1">
      <alignment horizontal="center" vertical="center" wrapText="1"/>
    </xf>
    <xf numFmtId="166" fontId="17" fillId="0" borderId="1" xfId="0" applyNumberFormat="1" applyFont="1" applyBorder="1" applyAlignment="1">
      <alignment horizontal="center" vertical="center" wrapText="1"/>
    </xf>
    <xf numFmtId="166" fontId="13" fillId="0" borderId="20" xfId="0" applyNumberFormat="1" applyFont="1" applyBorder="1" applyAlignment="1" applyProtection="1">
      <alignment horizontal="center" vertical="center"/>
      <protection locked="0"/>
    </xf>
    <xf numFmtId="170" fontId="13" fillId="0" borderId="10" xfId="1" applyNumberFormat="1" applyFont="1" applyBorder="1" applyAlignment="1" applyProtection="1">
      <alignment horizontal="center" vertical="center" wrapText="1"/>
      <protection locked="0"/>
    </xf>
    <xf numFmtId="170" fontId="13" fillId="0" borderId="10" xfId="1" applyNumberFormat="1" applyFont="1" applyBorder="1" applyAlignment="1" applyProtection="1">
      <alignment horizontal="center" vertical="center"/>
      <protection locked="0"/>
    </xf>
    <xf numFmtId="170" fontId="13" fillId="0" borderId="10" xfId="1" applyNumberFormat="1" applyFont="1" applyFill="1" applyBorder="1" applyAlignment="1" applyProtection="1">
      <alignment horizontal="center" vertical="center"/>
      <protection locked="0"/>
    </xf>
    <xf numFmtId="166" fontId="13" fillId="0" borderId="20" xfId="0" applyNumberFormat="1" applyFont="1" applyBorder="1" applyAlignment="1" applyProtection="1">
      <alignment horizontal="center" vertical="center" wrapText="1"/>
      <protection locked="0"/>
    </xf>
    <xf numFmtId="166" fontId="13" fillId="0" borderId="20" xfId="2" applyFont="1" applyBorder="1" applyAlignment="1" applyProtection="1">
      <alignment horizontal="center" vertical="center"/>
      <protection locked="0"/>
    </xf>
    <xf numFmtId="168" fontId="19" fillId="0" borderId="1" xfId="0" applyNumberFormat="1" applyFont="1" applyBorder="1" applyAlignment="1" applyProtection="1">
      <alignment horizontal="center" vertical="center"/>
      <protection locked="0"/>
    </xf>
    <xf numFmtId="166" fontId="19" fillId="0" borderId="1" xfId="0" applyNumberFormat="1" applyFont="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6" fontId="3" fillId="0" borderId="1" xfId="0" applyNumberFormat="1" applyFont="1" applyBorder="1" applyAlignment="1" applyProtection="1">
      <alignment horizontal="center" vertical="center"/>
      <protection locked="0"/>
    </xf>
    <xf numFmtId="164" fontId="19" fillId="0" borderId="1" xfId="0" applyNumberFormat="1" applyFont="1" applyBorder="1" applyAlignment="1" applyProtection="1">
      <alignment horizontal="center" vertical="center"/>
      <protection locked="0"/>
    </xf>
    <xf numFmtId="165" fontId="3" fillId="0" borderId="1" xfId="0" applyNumberFormat="1" applyFont="1" applyBorder="1" applyAlignment="1" applyProtection="1">
      <alignment horizontal="center" vertical="center"/>
      <protection locked="0"/>
    </xf>
    <xf numFmtId="166" fontId="19" fillId="0" borderId="20" xfId="1" applyNumberFormat="1" applyFont="1" applyFill="1" applyBorder="1" applyAlignment="1" applyProtection="1">
      <alignment horizontal="center" vertical="center"/>
      <protection locked="0"/>
    </xf>
    <xf numFmtId="166" fontId="3" fillId="0" borderId="1" xfId="1" applyNumberFormat="1" applyFont="1" applyFill="1" applyBorder="1" applyAlignment="1" applyProtection="1">
      <alignment horizontal="center" vertical="center"/>
      <protection locked="0"/>
    </xf>
    <xf numFmtId="170" fontId="3" fillId="0" borderId="1" xfId="1" applyNumberFormat="1" applyFont="1" applyFill="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166" fontId="16" fillId="0" borderId="32" xfId="0" applyNumberFormat="1"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1" fontId="2" fillId="0" borderId="0" xfId="0" applyNumberFormat="1" applyFont="1" applyAlignment="1">
      <alignment horizontal="center" vertical="center"/>
    </xf>
    <xf numFmtId="1" fontId="4" fillId="0" borderId="0" xfId="0" applyNumberFormat="1" applyFont="1" applyAlignment="1">
      <alignment vertical="center" wrapText="1"/>
    </xf>
    <xf numFmtId="1" fontId="5" fillId="2" borderId="18" xfId="0" applyNumberFormat="1" applyFont="1" applyFill="1" applyBorder="1" applyAlignment="1">
      <alignment horizontal="center" vertical="center" wrapText="1"/>
    </xf>
    <xf numFmtId="1" fontId="8" fillId="0" borderId="1" xfId="0" applyNumberFormat="1" applyFont="1" applyBorder="1" applyAlignment="1" applyProtection="1">
      <alignment horizontal="center" vertical="center"/>
      <protection locked="0"/>
    </xf>
    <xf numFmtId="1" fontId="8" fillId="0" borderId="1" xfId="0" applyNumberFormat="1" applyFont="1" applyBorder="1" applyAlignment="1" applyProtection="1">
      <alignment horizontal="center" vertical="center" wrapText="1"/>
      <protection locked="0"/>
    </xf>
    <xf numFmtId="165" fontId="13" fillId="0" borderId="20"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0" fontId="15" fillId="0" borderId="1" xfId="0" applyFont="1" applyBorder="1" applyAlignment="1">
      <alignment horizontal="center" vertical="center"/>
    </xf>
    <xf numFmtId="9" fontId="13" fillId="0" borderId="1" xfId="0" applyNumberFormat="1" applyFont="1" applyBorder="1" applyAlignment="1" applyProtection="1">
      <alignment horizontal="center" vertical="center"/>
      <protection locked="0"/>
    </xf>
    <xf numFmtId="9" fontId="13" fillId="0" borderId="1" xfId="0" applyNumberFormat="1" applyFont="1" applyBorder="1" applyAlignment="1">
      <alignment horizontal="center" vertical="center"/>
    </xf>
    <xf numFmtId="9" fontId="15" fillId="4" borderId="1" xfId="0" applyNumberFormat="1" applyFont="1" applyFill="1" applyBorder="1" applyAlignment="1">
      <alignment horizontal="center" vertical="center"/>
    </xf>
    <xf numFmtId="166" fontId="15" fillId="4" borderId="1" xfId="0" applyNumberFormat="1" applyFont="1" applyFill="1" applyBorder="1" applyAlignment="1" applyProtection="1">
      <alignment horizontal="center" vertical="center"/>
      <protection locked="0"/>
    </xf>
    <xf numFmtId="166" fontId="15" fillId="4" borderId="21" xfId="0" applyNumberFormat="1" applyFont="1" applyFill="1" applyBorder="1" applyAlignment="1" applyProtection="1">
      <alignment horizontal="center" vertical="center"/>
      <protection locked="0"/>
    </xf>
    <xf numFmtId="166" fontId="20" fillId="0" borderId="0" xfId="0" applyNumberFormat="1" applyFont="1" applyAlignment="1">
      <alignment horizontal="center" vertical="center"/>
    </xf>
    <xf numFmtId="9" fontId="13" fillId="0" borderId="21" xfId="0" applyNumberFormat="1" applyFont="1" applyBorder="1" applyAlignment="1">
      <alignment horizontal="center" vertical="center"/>
    </xf>
    <xf numFmtId="44" fontId="2" fillId="0" borderId="0" xfId="0" applyNumberFormat="1" applyFont="1" applyAlignment="1">
      <alignment horizontal="center" vertical="center"/>
    </xf>
    <xf numFmtId="10" fontId="13" fillId="0" borderId="20" xfId="0" applyNumberFormat="1" applyFont="1" applyBorder="1" applyAlignment="1" applyProtection="1">
      <alignment horizontal="center" vertical="center"/>
      <protection locked="0"/>
    </xf>
    <xf numFmtId="0" fontId="13" fillId="3" borderId="20" xfId="0" applyFont="1" applyFill="1" applyBorder="1" applyAlignment="1" applyProtection="1">
      <alignment horizontal="center" vertical="center"/>
      <protection locked="0"/>
    </xf>
    <xf numFmtId="166" fontId="2" fillId="0" borderId="0" xfId="0" applyNumberFormat="1" applyFont="1" applyAlignment="1">
      <alignment horizontal="center" vertical="center"/>
    </xf>
    <xf numFmtId="0" fontId="5" fillId="2" borderId="16"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41" xfId="0" applyFont="1" applyBorder="1" applyAlignment="1">
      <alignment horizontal="center" vertical="center"/>
    </xf>
    <xf numFmtId="0" fontId="2" fillId="0" borderId="1"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8" fillId="0" borderId="35"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7" xfId="0" applyFont="1" applyBorder="1" applyAlignment="1">
      <alignment horizontal="center" vertical="center" wrapText="1"/>
    </xf>
    <xf numFmtId="0" fontId="8" fillId="0" borderId="38" xfId="0" applyFont="1" applyBorder="1" applyAlignment="1">
      <alignment horizontal="left" vertical="center"/>
    </xf>
    <xf numFmtId="0" fontId="8" fillId="0" borderId="39" xfId="0" applyFont="1" applyBorder="1" applyAlignment="1">
      <alignment horizontal="left" vertical="center"/>
    </xf>
    <xf numFmtId="0" fontId="8" fillId="0" borderId="40"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0" fontId="8" fillId="0" borderId="42" xfId="0" applyFont="1" applyBorder="1" applyAlignment="1">
      <alignment horizontal="left" vertical="center"/>
    </xf>
    <xf numFmtId="0" fontId="8" fillId="0" borderId="48" xfId="0" applyFont="1" applyBorder="1" applyAlignment="1">
      <alignment horizontal="left" vertical="center" wrapText="1"/>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9" fontId="5" fillId="2" borderId="4" xfId="1" applyFont="1" applyFill="1" applyBorder="1" applyAlignment="1">
      <alignment horizontal="center" vertical="center" wrapText="1"/>
    </xf>
    <xf numFmtId="9" fontId="5" fillId="2" borderId="3" xfId="1" applyFont="1" applyFill="1" applyBorder="1" applyAlignment="1">
      <alignment horizontal="center" vertical="center" wrapText="1"/>
    </xf>
    <xf numFmtId="9" fontId="5" fillId="2" borderId="12" xfId="1" applyFont="1" applyFill="1" applyBorder="1" applyAlignment="1">
      <alignment horizontal="center" vertical="center" wrapText="1"/>
    </xf>
    <xf numFmtId="0" fontId="8" fillId="0" borderId="8" xfId="0" applyFont="1" applyBorder="1" applyAlignment="1">
      <alignment vertical="center"/>
    </xf>
    <xf numFmtId="0" fontId="8" fillId="0" borderId="9" xfId="0" applyFont="1" applyBorder="1" applyAlignment="1">
      <alignment vertical="center"/>
    </xf>
    <xf numFmtId="0" fontId="8" fillId="0" borderId="42" xfId="0" applyFont="1" applyBorder="1" applyAlignment="1">
      <alignment vertical="center"/>
    </xf>
  </cellXfs>
  <cellStyles count="3">
    <cellStyle name="Moneda" xfId="2" builtinId="4"/>
    <cellStyle name="Normal" xfId="0" builtinId="0"/>
    <cellStyle name="Porcentaje" xfId="1" builtinId="5"/>
  </cellStyles>
  <dxfs count="124">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medium">
          <color indexed="64"/>
        </right>
        <top style="thin">
          <color indexed="64"/>
        </top>
        <bottom style="thin">
          <color indexed="64"/>
        </bottom>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5" formatCode="&quot;$&quot;\ #,##0.00;[Red]\-&quot;$&quot;\ #,##0.00"/>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auto="1"/>
        <name val="Arial"/>
        <family val="2"/>
        <scheme val="none"/>
      </font>
      <numFmt numFmtId="13" formatCode="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dxf>
    <dxf>
      <border>
        <bottom style="medium">
          <color indexed="64"/>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outline="0">
        <bottom style="thin">
          <color rgb="FF000000"/>
        </bottom>
      </border>
    </dxf>
    <dxf>
      <font>
        <b val="0"/>
        <i val="0"/>
        <strike val="0"/>
        <condense val="0"/>
        <extend val="0"/>
        <outline val="0"/>
        <shadow val="0"/>
        <u val="none"/>
        <vertAlign val="baseline"/>
        <sz val="11"/>
        <color rgb="FF000000"/>
        <name val="Arial"/>
        <scheme val="none"/>
      </font>
      <fill>
        <patternFill patternType="none">
          <fgColor rgb="FF000000"/>
          <bgColor auto="1"/>
        </patternFill>
      </fill>
      <alignment horizontal="center" vertical="center" textRotation="0" wrapText="0" indent="0" justifyLastLine="0" shrinkToFit="0" readingOrder="0"/>
    </dxf>
    <dxf>
      <border>
        <bottom style="medium">
          <color rgb="FF000000"/>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ill>
        <patternFill patternType="solid">
          <fgColor theme="6" tint="0.39994506668294322"/>
          <bgColor theme="6" tint="0.39994506668294322"/>
        </patternFill>
      </fill>
    </dxf>
    <dxf>
      <fill>
        <patternFill>
          <bgColor theme="9" tint="0.39994506668294322"/>
        </patternFill>
      </fill>
    </dxf>
  </dxfs>
  <tableStyles count="4" defaultTableStyle="TableStyleMedium2" defaultPivotStyle="PivotStyleLight16">
    <tableStyle name="Estilo de tabla 1" pivot="0" count="0" xr9:uid="{00000000-0011-0000-FFFF-FFFF00000000}"/>
    <tableStyle name="Estilo de tabla 2" pivot="0" count="0" xr9:uid="{00000000-0011-0000-FFFF-FFFF01000000}"/>
    <tableStyle name="Estilo de tabla 3" pivot="0" count="1" xr9:uid="{00000000-0011-0000-FFFF-FFFF02000000}">
      <tableStyleElement type="firstRowStripe" dxfId="123"/>
    </tableStyle>
    <tableStyle name="Estilo de tabla 4" pivot="0" count="1" xr9:uid="{00000000-0011-0000-FFFF-FFFF03000000}">
      <tableStyleElement type="firstRowStripe" dxfId="12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1809750</xdr:colOff>
      <xdr:row>0</xdr:row>
      <xdr:rowOff>222249</xdr:rowOff>
    </xdr:from>
    <xdr:to>
      <xdr:col>1</xdr:col>
      <xdr:colOff>1111250</xdr:colOff>
      <xdr:row>3</xdr:row>
      <xdr:rowOff>146680</xdr:rowOff>
    </xdr:to>
    <xdr:pic>
      <xdr:nvPicPr>
        <xdr:cNvPr id="3" name="Imagen 2">
          <a:extLst>
            <a:ext uri="{FF2B5EF4-FFF2-40B4-BE49-F238E27FC236}">
              <a16:creationId xmlns:a16="http://schemas.microsoft.com/office/drawing/2014/main" id="{AA2563DE-128C-444F-AA3D-E428E2DBE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0" y="222249"/>
          <a:ext cx="1130300" cy="10674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1119187</xdr:colOff>
      <xdr:row>0</xdr:row>
      <xdr:rowOff>190499</xdr:rowOff>
    </xdr:from>
    <xdr:to>
      <xdr:col>1</xdr:col>
      <xdr:colOff>904873</xdr:colOff>
      <xdr:row>3</xdr:row>
      <xdr:rowOff>203882</xdr:rowOff>
    </xdr:to>
    <xdr:pic>
      <xdr:nvPicPr>
        <xdr:cNvPr id="3" name="Imagen 2">
          <a:extLst>
            <a:ext uri="{FF2B5EF4-FFF2-40B4-BE49-F238E27FC236}">
              <a16:creationId xmlns:a16="http://schemas.microsoft.com/office/drawing/2014/main" id="{902A885A-1F2B-4E6B-A72C-C9ABBE597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9187" y="190499"/>
          <a:ext cx="1233486" cy="115638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AEA0680-D7F0-4E45-8C53-F3D40F6ED9A3}" name="Tabla13" displayName="Tabla13" ref="A10:BE30" totalsRowShown="0" headerRowDxfId="121" dataDxfId="119" headerRowBorderDxfId="120" tableBorderDxfId="118">
  <tableColumns count="57">
    <tableColumn id="1" xr3:uid="{EB7A6DCA-A0C7-47C3-B033-F4528EC93E60}" name=" Consecutivo PDM" dataDxfId="117"/>
    <tableColumn id="2" xr3:uid="{463DDE45-D9C0-427C-876E-701990203745}" name="Linea Estratégica" dataDxfId="116"/>
    <tableColumn id="5" xr3:uid="{3F6CBF04-3038-493D-9682-3701A5F64050}" name="Sector" dataDxfId="115"/>
    <tableColumn id="14" xr3:uid="{C11AD105-DD89-4732-A7CA-BD37967696DF}" name="Cod. Programa" dataDxfId="114"/>
    <tableColumn id="15" xr3:uid="{0E80F163-E33F-4059-8A6D-425421785157}" name="Programa" dataDxfId="113"/>
    <tableColumn id="16" xr3:uid="{030A06D0-4CAD-4AA4-836C-055B51F3E366}" name="Cod. de Producto" dataDxfId="112"/>
    <tableColumn id="17" xr3:uid="{C8A8A252-971B-46DE-A280-F5F6B94D95FB}" name="Meta de Producto" dataDxfId="111"/>
    <tableColumn id="28" xr3:uid="{D2220855-F18C-4C23-97C3-B913C5604BE3}" name="Código BPIN" dataDxfId="110"/>
    <tableColumn id="29" xr3:uid="{2988837A-C189-4EB2-A3A7-C72D275C10FC}" name="Nombre del Proyecto" dataDxfId="109"/>
    <tableColumn id="30" xr3:uid="{60B15235-8E9A-45AF-BA43-52B409138BD8}" name="Valor del Proyecto" dataDxfId="108"/>
    <tableColumn id="31" xr3:uid="{4CBE52FC-B38C-45BE-AE0F-38D6926E5FE9}" name="Valor Vigencia Proyecto" dataDxfId="107"/>
    <tableColumn id="32" xr3:uid="{43542CFE-EAE4-4672-BA1D-9ACEA14EF3E9}" name="Comuna o Barrio Beneficiado" dataDxfId="106"/>
    <tableColumn id="33" xr3:uid="{F3E4F841-537F-477A-BD24-B3AE219A4B56}" name="Población Beneficiada" dataDxfId="105"/>
    <tableColumn id="34" xr3:uid="{30C29307-C069-4E12-B76E-E74173BA9DD7}" name="Número de Beneficiarios" dataDxfId="104"/>
    <tableColumn id="44" xr3:uid="{87501701-C5C8-4D1E-977A-2F68FA1ABCDB}" name="Actividades Realizadas" dataDxfId="103"/>
    <tableColumn id="46" xr3:uid="{FA3951BE-454D-4721-9E26-A4CB1F1CB97C}" name="Recursos propios 2024" dataDxfId="102"/>
    <tableColumn id="47" xr3:uid="{9B2BE016-02E8-4AD2-9B0C-986A5117BCF4}" name="SGP Educación 2024" dataDxfId="101"/>
    <tableColumn id="48" xr3:uid="{CB8E25BB-07F2-4DA6-8731-E6EA8E2437DA}" name="SGP Salud 2024" dataDxfId="100"/>
    <tableColumn id="36" xr3:uid="{F6F860CF-B23C-4C9B-B872-088ED49A75FA}" name="SGP Deporte 2024" dataDxfId="99"/>
    <tableColumn id="35" xr3:uid="{A4AF6B92-6184-4F1B-BD4A-DD0E8A471DE1}" name="SGP Cultura 2024" dataDxfId="98"/>
    <tableColumn id="13" xr3:uid="{BB5E4F27-06C5-47A4-9A15-1D28297D6C3C}" name="SGP Libre inversión 2024" dataDxfId="97"/>
    <tableColumn id="12" xr3:uid="{26BFBCF0-EAA5-4173-8CDE-77098DB6DCD4}" name="SGP Libre destinación 2024" dataDxfId="96"/>
    <tableColumn id="11" xr3:uid="{200E50F1-6FF3-469B-BF6C-F89FD62ED470}" name="SGP Alimentación escolar 2024" dataDxfId="95"/>
    <tableColumn id="10" xr3:uid="{74FD013A-6A91-4C29-A5E2-783B4C2777A5}" name="SGP Municipios río Magdalena 2024" dataDxfId="94"/>
    <tableColumn id="9" xr3:uid="{0D70F7E5-4918-446E-801C-DAADBE8D861C}" name="SGP APSB 2024" dataDxfId="93"/>
    <tableColumn id="8" xr3:uid="{C247B0D9-B24D-4058-AD23-2CBFE05BB0A7}" name="Crédito 2024" dataDxfId="92"/>
    <tableColumn id="7" xr3:uid="{3EDAE4F0-9BC2-4511-ACA1-34CA47649CBF}" name="Transferencias de capital - cofinanciación departamento 2024" dataDxfId="91"/>
    <tableColumn id="6" xr3:uid="{757C5EFA-C93B-42E1-88CD-BD895D93A842}" name="Transferencias de capital - cofinanciación nación 2024" dataDxfId="90"/>
    <tableColumn id="49" xr3:uid="{A4919CB0-735C-4D31-915E-94B24E58D898}" name="Otros 2024" dataDxfId="89"/>
    <tableColumn id="3" xr3:uid="{37AA396F-53B7-421C-A549-23A9482C587B}" name="Recursos del Balance" dataDxfId="88"/>
    <tableColumn id="50" xr3:uid="{52F03E04-26AA-4226-B9C3-7D46500C4C61}" name="Total 2024" dataDxfId="87">
      <calculatedColumnFormula>SUM(Tabla13[[#This Row],[Recursos propios 2024]:[Recursos del Balance]])</calculatedColumnFormula>
    </tableColumn>
    <tableColumn id="51" xr3:uid="{E948F90D-CDCC-48E4-AEFB-E691078D4E88}" name="Recursos propios 20242" dataDxfId="86"/>
    <tableColumn id="52" xr3:uid="{FB0BE50F-710B-42A0-BE02-26FBB85DFAC6}" name="SGP Educación 20243" dataDxfId="85"/>
    <tableColumn id="53" xr3:uid="{3CF98806-E614-494E-9B93-272D7B6FEEB9}" name="SGP Salud 20244" dataDxfId="84"/>
    <tableColumn id="62" xr3:uid="{849F44EC-6EFB-435E-A7D6-24F4A2FF9670}" name="SGP Deporte 20245" dataDxfId="83"/>
    <tableColumn id="61" xr3:uid="{75AF0917-DEB9-45A9-AF5B-990F4181B256}" name="SGP Cultura 20246" dataDxfId="82"/>
    <tableColumn id="45" xr3:uid="{C07D9211-8F0C-426E-91A5-79385376FE49}" name="SGP Libre inversión 20247" dataDxfId="81"/>
    <tableColumn id="43" xr3:uid="{87757363-368F-44F1-8174-8A0F795D7097}" name="SGP Libre destinación 20248" dataDxfId="80"/>
    <tableColumn id="42" xr3:uid="{F8AE36B1-22A7-483D-B1F9-321A7E6CF82A}" name="SGP Alimentación escolar 20249" dataDxfId="79"/>
    <tableColumn id="41" xr3:uid="{BEC9F7C7-AE39-44E1-87D3-7157700FA9C2}" name="SGP Municipios río Magdalena 202410" dataDxfId="78"/>
    <tableColumn id="40" xr3:uid="{1B3D2F58-8E90-4EF5-983F-A8730637900B}" name="SGP APSB 202411" dataDxfId="77"/>
    <tableColumn id="39" xr3:uid="{CAB6DC96-5267-42EE-9408-AFD56CCCB09A}" name="Crédito 202412" dataDxfId="76"/>
    <tableColumn id="38" xr3:uid="{A4F2E25C-5FFA-42A6-AC4B-FA906A4C19BD}" name="Transferencias de capital - cofinanciación departamento 202413" dataDxfId="75"/>
    <tableColumn id="37" xr3:uid="{214F4C60-D4E8-43E5-9CFF-91803BB54F03}" name="Transferencias de capital - cofinanciación nación 202414" dataDxfId="74"/>
    <tableColumn id="54" xr3:uid="{6E0754DC-59A4-44DF-BFED-488D836E5B78}" name="Otros 202415" dataDxfId="73"/>
    <tableColumn id="4" xr3:uid="{120DA063-D517-4F92-948E-1FF6B0244552}" name="Recursos del Balance2" dataDxfId="72"/>
    <tableColumn id="55" xr3:uid="{BE94427F-1E81-4DAC-98E7-AECBC5FF5D78}" name="Total Recursos Comprometido 2024" dataDxfId="71">
      <calculatedColumnFormula>SUM(Tabla13[[#This Row],[Recursos propios 20242]:[Recursos del Balance2]])</calculatedColumnFormula>
    </tableColumn>
    <tableColumn id="20" xr3:uid="{0B7F7F9B-E16F-4160-A2B7-43CF5E3496F0}" name="Total Recursos Obligados" dataDxfId="70"/>
    <tableColumn id="21" xr3:uid="{6A20DBA0-7891-40B6-AC6F-9368578B4DE5}" name="Total Recursos Pagados" dataDxfId="69"/>
    <tableColumn id="56" xr3:uid="{BCDAB3FF-5412-4FAC-9746-7EC575BE394B}" name="Ejecución Recursos Comprometidos" dataDxfId="68">
      <calculatedColumnFormula>+Tabla13[[#This Row],[Total Recursos Comprometido 2024]]/Tabla13[[#This Row],[Total 2024]]</calculatedColumnFormula>
    </tableColumn>
    <tableColumn id="24" xr3:uid="{1963C7FA-C0E4-468C-AE0E-02606AB8E201}" name="Ejecución Recursos Obligados" dataDxfId="67">
      <calculatedColumnFormula>+Tabla13[[#This Row],[Total Recursos Obligados]]/Tabla13[[#This Row],[Total 2024]]</calculatedColumnFormula>
    </tableColumn>
    <tableColumn id="23" xr3:uid="{75889010-8895-41D7-AA5A-E1F99CB79EA5}" name="Ejecución Recursos Pagados" dataDxfId="66">
      <calculatedColumnFormula>+Tabla13[[#This Row],[Total Recursos Pagados]]/Tabla13[[#This Row],[Total 2024]]</calculatedColumnFormula>
    </tableColumn>
    <tableColumn id="18" xr3:uid="{6343368B-F202-6142-BBE7-7BC28B8C1CE4}" name="Total Recursos Gestionados2" dataDxfId="65"/>
    <tableColumn id="57" xr3:uid="{9341E1A8-F830-4C55-A410-D3E7FA43BE9C}" name="Nivel de Gestión" dataDxfId="64">
      <calculatedColumnFormula>IF(Tabla13[[#This Row],[Total Recursos Gestionados2]]=0,"_",IF(Tabla13[[#This Row],[Ejecución Recursos Comprometidos]]=0,100%,Tabla13[[#This Row],[Total Recursos Gestionados2]]/Tabla13[[#This Row],[Ejecución Recursos Comprometidos]]))</calculatedColumnFormula>
    </tableColumn>
    <tableColumn id="58" xr3:uid="{43940170-FA80-4B8B-9A9E-AE3F59FCE254}" name="Dependencia" dataDxfId="63"/>
    <tableColumn id="59" xr3:uid="{04427D67-81CB-4277-8025-EE01F0C7861A}" name="Responsable" dataDxfId="62"/>
    <tableColumn id="60" xr3:uid="{E46EFF6B-6D92-4F27-9B06-4010D128B9A5}" name="ODS" dataDxfId="61"/>
  </tableColumns>
  <tableStyleInfo name="Estilo de tabla 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10:BE22" totalsRowShown="0" headerRowDxfId="60" dataDxfId="58" headerRowBorderDxfId="59" tableBorderDxfId="57">
  <tableColumns count="57">
    <tableColumn id="1" xr3:uid="{00000000-0010-0000-0000-000001000000}" name=" Consecutivo PDM" dataDxfId="56"/>
    <tableColumn id="2" xr3:uid="{00000000-0010-0000-0000-000002000000}" name="Linea Estratégica" dataDxfId="55"/>
    <tableColumn id="5" xr3:uid="{00000000-0010-0000-0000-000005000000}" name="Sector" dataDxfId="54"/>
    <tableColumn id="14" xr3:uid="{00000000-0010-0000-0000-00000E000000}" name="Cod. Programa" dataDxfId="53"/>
    <tableColumn id="15" xr3:uid="{00000000-0010-0000-0000-00000F000000}" name="Programa" dataDxfId="52"/>
    <tableColumn id="16" xr3:uid="{00000000-0010-0000-0000-000010000000}" name="Cod. de Producto" dataDxfId="51"/>
    <tableColumn id="17" xr3:uid="{00000000-0010-0000-0000-000011000000}" name="Meta de Producto" dataDxfId="50"/>
    <tableColumn id="18" xr3:uid="{00000000-0010-0000-0000-000012000000}" name="Cod. Indicador de Producto" dataDxfId="49"/>
    <tableColumn id="19" xr3:uid="{00000000-0010-0000-0000-000013000000}" name="Indicador de Producto" dataDxfId="48"/>
    <tableColumn id="20" xr3:uid="{00000000-0010-0000-0000-000014000000}" name="LÍnea Base" dataDxfId="47"/>
    <tableColumn id="21" xr3:uid="{00000000-0010-0000-0000-000015000000}" name="Unidad de Medida2" dataDxfId="46"/>
    <tableColumn id="22" xr3:uid="{00000000-0010-0000-0000-000016000000}" name="Tipo de Meta" dataDxfId="45"/>
    <tableColumn id="23" xr3:uid="{00000000-0010-0000-0000-000017000000}" name="Meta Programada Cuatrienio3" dataDxfId="44"/>
    <tableColumn id="24" xr3:uid="{00000000-0010-0000-0000-000018000000}" name="Meta Programada Vigencia" dataDxfId="43"/>
    <tableColumn id="25" xr3:uid="{00000000-0010-0000-0000-000019000000}" name="Logro Vigencia" dataDxfId="42"/>
    <tableColumn id="41" xr3:uid="{948C74B7-9F8F-43C1-93AB-EE07E4D2D27B}" name="Porcentaje Avance Vigencia" dataDxfId="41">
      <calculatedColumnFormula>IF(N11=0," -",IF(Q11&gt;100%,100%,Q11))</calculatedColumnFormula>
    </tableColumn>
    <tableColumn id="26" xr3:uid="{00000000-0010-0000-0000-00001A000000}" name="Porcentaje Avance VigenciaR" dataDxfId="40">
      <calculatedColumnFormula>+Tabla1[[#This Row],[Logro Vigencia]]/Tabla1[[#This Row],[Meta Programada Vigencia]]</calculatedColumnFormula>
    </tableColumn>
    <tableColumn id="46" xr3:uid="{00000000-0010-0000-0000-00002E000000}" name="Recursos propios" dataDxfId="39"/>
    <tableColumn id="47" xr3:uid="{00000000-0010-0000-0000-00002F000000}" name="SGP Educación" dataDxfId="38"/>
    <tableColumn id="48" xr3:uid="{00000000-0010-0000-0000-000030000000}" name="SGP Salud" dataDxfId="37"/>
    <tableColumn id="36" xr3:uid="{9F9AF3B5-9302-4098-86C2-F3751C61856C}" name="SGP Deporte" dataDxfId="36"/>
    <tableColumn id="35" xr3:uid="{C5C853CA-0E38-42F1-B617-F223698DFB1E}" name="SGP Cultura" dataDxfId="35"/>
    <tableColumn id="13" xr3:uid="{D6B586E6-694C-47D3-A512-D9CFE88B0A7F}" name="SGP Libre inversión" dataDxfId="34"/>
    <tableColumn id="12" xr3:uid="{C6702C45-B7D4-4947-B509-EA37B6998105}" name="SGP Libre destinación" dataDxfId="33"/>
    <tableColumn id="11" xr3:uid="{6017F25B-848D-457C-9FE3-AA60351408C4}" name="SGP Alimentación escolar" dataDxfId="32"/>
    <tableColumn id="9" xr3:uid="{09919044-DCEC-4B52-92EE-B073D02DC126}" name="SGP APSB" dataDxfId="31"/>
    <tableColumn id="8" xr3:uid="{DB23BA9E-ECC6-40CB-BD89-0D2B86F37CB6}" name="Crédito" dataDxfId="30"/>
    <tableColumn id="7" xr3:uid="{D5A630DF-3B56-46D1-9753-5E0368C63EC6}" name="Transferencias de capital - cofinanciación departamento" dataDxfId="29"/>
    <tableColumn id="6" xr3:uid="{412FCA12-6813-443B-B6C2-123BED9F85F9}" name="Transferencias de capital - cofinanciación nación" dataDxfId="28"/>
    <tableColumn id="49" xr3:uid="{00000000-0010-0000-0000-000031000000}" name="Otros" dataDxfId="27"/>
    <tableColumn id="27" xr3:uid="{7DD93E19-2832-4A51-8A0C-E61BADE2EBF2}" name="Recursos del Balance" dataDxfId="26"/>
    <tableColumn id="50" xr3:uid="{00000000-0010-0000-0000-000032000000}" name="Total 2024" dataDxfId="25">
      <calculatedColumnFormula>SUM(Tabla1[[#This Row],[Recursos propios]:[Recursos del Balance]])</calculatedColumnFormula>
    </tableColumn>
    <tableColumn id="51" xr3:uid="{00000000-0010-0000-0000-000033000000}" name="Recursos propios2" dataDxfId="24"/>
    <tableColumn id="52" xr3:uid="{00000000-0010-0000-0000-000034000000}" name="SGP Educación2" dataDxfId="23"/>
    <tableColumn id="53" xr3:uid="{00000000-0010-0000-0000-000035000000}" name="SGP Salud 20244" dataDxfId="22"/>
    <tableColumn id="62" xr3:uid="{7C7CEB6E-F374-4CFE-9734-C5F0F9CACDEF}" name="SGP Deporte 20245" dataDxfId="21"/>
    <tableColumn id="61" xr3:uid="{3FADCE38-626D-4D04-8E80-59C4EF4A26E2}" name="SGP Cultura 20246" dataDxfId="20"/>
    <tableColumn id="45" xr3:uid="{6E60DE39-5E5F-42D9-8EA9-092D48DC1C96}" name="SGP Libre inversión 20247" dataDxfId="19"/>
    <tableColumn id="43" xr3:uid="{2BAC0D89-AF4D-42C7-B398-E355E1723AC0}" name="SGP Libre destinación 20248" dataDxfId="18"/>
    <tableColumn id="42" xr3:uid="{26B92485-4124-4A13-AFC5-F2B525B9055F}" name="SGP Alimentación escolar 20249" dataDxfId="17"/>
    <tableColumn id="40" xr3:uid="{1BEDA122-5557-4D48-AF95-BCC1CDE51394}" name="SGP APSB 202411" dataDxfId="16"/>
    <tableColumn id="39" xr3:uid="{08579477-3F83-4D37-83BA-A19DF09AE01D}" name="Crédito 202412" dataDxfId="15"/>
    <tableColumn id="38" xr3:uid="{A6A070B1-2233-4449-B2F2-3342ACF65D94}" name="Transferencias de capital - cofinanciación departamento 202413" dataDxfId="14"/>
    <tableColumn id="37" xr3:uid="{81D561A4-3CB9-4C97-9B09-8163BD53EE55}" name="Transferencias de capital - cofinanciación nación 202414" dataDxfId="13"/>
    <tableColumn id="54" xr3:uid="{00000000-0010-0000-0000-000036000000}" name="Otros 202415" dataDxfId="12"/>
    <tableColumn id="10" xr3:uid="{6E2474FE-BE7F-4145-9A73-37EE37601765}" name="Recursos del Balance2" dataDxfId="11"/>
    <tableColumn id="55" xr3:uid="{00000000-0010-0000-0000-000037000000}" name="Total Recursos Comprometido 2024" dataDxfId="10">
      <calculatedColumnFormula>SUM(Tabla1[[#This Row],[Recursos propios2]:[Recursos del Balance2]])</calculatedColumnFormula>
    </tableColumn>
    <tableColumn id="3" xr3:uid="{97D6E022-C782-4FF3-9460-66988DC9E046}" name="Total Recursos Obligados" dataDxfId="9">
      <calculatedColumnFormula>SUM(Tabla13[[#This Row],[Recursos propios 20242]:[Recursos del Balance2]])</calculatedColumnFormula>
    </tableColumn>
    <tableColumn id="4" xr3:uid="{FACF9905-9C80-4C0B-AA93-96434C5C0E89}" name="Total Recursos Pagados" dataDxfId="8"/>
    <tableColumn id="30" xr3:uid="{222F91FD-F5ED-4EEE-9A8F-E86D76F6FD1C}" name="Ejecución Recursos Comprometidos" dataDxfId="7" dataCellStyle="Porcentaje">
      <calculatedColumnFormula>+Tabla1[[#This Row],[Total Recursos Comprometido 2024]]/Tabla1[[#This Row],[Total 2024]]</calculatedColumnFormula>
    </tableColumn>
    <tableColumn id="44" xr3:uid="{7DBE1784-C877-4957-91C7-B1BADAEDDC3F}" name="Ejecución Recursos Obligados" dataDxfId="6" dataCellStyle="Porcentaje">
      <calculatedColumnFormula>+Tabla1[[#This Row],[Total Recursos Obligados]]/Tabla1[[#This Row],[Total 2024]]</calculatedColumnFormula>
    </tableColumn>
    <tableColumn id="34" xr3:uid="{F07761C5-914C-41B3-B942-83BA8CBE6BCC}" name="Ejecución Recursos Pagados" dataDxfId="5" dataCellStyle="Porcentaje">
      <calculatedColumnFormula>+Tabla1[[#This Row],[Total Recursos Pagados]]/Tabla1[[#This Row],[Total 2024]]</calculatedColumnFormula>
    </tableColumn>
    <tableColumn id="31" xr3:uid="{425B0788-0421-4008-BBBD-C96BE816DACB}" name="Total Recursos Gestionados2" dataDxfId="4"/>
    <tableColumn id="33" xr3:uid="{DC8E6CD1-31C8-440A-AC48-81F7B88607CF}" name="Nivel de Gestión" dataDxfId="3">
      <calculatedColumnFormula>IF(Tabla13[[#This Row],[Total Recursos Gestionados2]]=0,"_",IF(Tabla13[[#This Row],[Ejecución Recursos Comprometidos]]=0,100%,Tabla13[[#This Row],[Total Recursos Gestionados2]]/Tabla13[[#This Row],[Ejecución Recursos Comprometidos]]))</calculatedColumnFormula>
    </tableColumn>
    <tableColumn id="58" xr3:uid="{00000000-0010-0000-0000-00003A000000}" name="Dependencia" dataDxfId="2"/>
    <tableColumn id="59" xr3:uid="{00000000-0010-0000-0000-00003B000000}" name="Responsable" dataDxfId="1"/>
    <tableColumn id="60" xr3:uid="{00000000-0010-0000-0000-00003C000000}" name="ODS" dataDxfId="0"/>
  </tableColumns>
  <tableStyleInfo name="Estilo de tabla 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F131-94AC-4FEA-9068-C2B72AC7472C}">
  <sheetPr>
    <tabColor theme="8" tint="-0.249977111117893"/>
  </sheetPr>
  <dimension ref="A1:BE32"/>
  <sheetViews>
    <sheetView showGridLines="0" tabSelected="1" zoomScale="90" zoomScaleNormal="90" workbookViewId="0">
      <selection activeCell="B13" sqref="B13"/>
    </sheetView>
  </sheetViews>
  <sheetFormatPr baseColWidth="10" defaultColWidth="11.33203125" defaultRowHeight="15" x14ac:dyDescent="0.2"/>
  <cols>
    <col min="1" max="1" width="24" style="4" customWidth="1"/>
    <col min="2" max="2" width="36.33203125" style="4" customWidth="1"/>
    <col min="3" max="3" width="20.33203125" style="4" customWidth="1"/>
    <col min="4" max="4" width="19.33203125" style="4" customWidth="1"/>
    <col min="5" max="5" width="25.6640625" style="4" customWidth="1"/>
    <col min="6" max="6" width="21.6640625" style="4" customWidth="1"/>
    <col min="7" max="7" width="33.6640625" style="4" customWidth="1"/>
    <col min="8" max="8" width="23.33203125" style="131" customWidth="1"/>
    <col min="9" max="9" width="25.33203125" style="4" customWidth="1"/>
    <col min="10" max="10" width="26.33203125" style="4" bestFit="1" customWidth="1"/>
    <col min="11" max="11" width="28.33203125" style="4" customWidth="1"/>
    <col min="12" max="12" width="34.33203125" style="4" customWidth="1"/>
    <col min="13" max="13" width="26.6640625" style="4" customWidth="1"/>
    <col min="14" max="14" width="28.6640625" style="4" customWidth="1"/>
    <col min="15" max="15" width="27.33203125" style="4" customWidth="1"/>
    <col min="16" max="16" width="22.33203125" style="4" customWidth="1"/>
    <col min="17" max="17" width="17.6640625" style="4" customWidth="1"/>
    <col min="18" max="30" width="18.33203125" style="4" customWidth="1"/>
    <col min="31" max="32" width="24.33203125" style="4" customWidth="1"/>
    <col min="33" max="42" width="19" style="4" customWidth="1"/>
    <col min="43" max="43" width="26.6640625" style="4" customWidth="1"/>
    <col min="44" max="44" width="25.5" style="4" customWidth="1"/>
    <col min="45" max="46" width="19" style="4" customWidth="1"/>
    <col min="47" max="49" width="22.6640625" style="4" customWidth="1"/>
    <col min="50" max="53" width="27.33203125" style="4" customWidth="1"/>
    <col min="54" max="54" width="25.6640625" style="4" customWidth="1"/>
    <col min="55" max="55" width="17.6640625" style="4" customWidth="1"/>
    <col min="56" max="56" width="19.6640625" style="37"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52"/>
      <c r="B1" s="153"/>
      <c r="C1" s="166" t="s">
        <v>31</v>
      </c>
      <c r="D1" s="167"/>
      <c r="E1" s="167"/>
      <c r="F1" s="167"/>
      <c r="G1" s="167"/>
      <c r="H1" s="167"/>
      <c r="I1" s="167"/>
      <c r="J1" s="167"/>
      <c r="K1" s="167"/>
      <c r="L1" s="167"/>
      <c r="M1" s="167"/>
      <c r="N1" s="167"/>
      <c r="O1" s="167"/>
      <c r="P1" s="167"/>
      <c r="Q1" s="167"/>
      <c r="R1" s="167"/>
      <c r="S1" s="167"/>
      <c r="T1" s="167"/>
      <c r="U1" s="167"/>
      <c r="V1" s="167"/>
      <c r="W1" s="167"/>
      <c r="X1" s="167"/>
      <c r="Y1" s="167"/>
      <c r="Z1" s="167"/>
      <c r="AA1" s="167"/>
      <c r="AB1" s="167"/>
      <c r="AC1" s="167"/>
      <c r="AD1" s="167"/>
      <c r="AE1" s="167"/>
      <c r="AF1" s="167"/>
      <c r="AG1" s="167"/>
      <c r="AH1" s="167"/>
      <c r="AI1" s="167"/>
      <c r="AJ1" s="167"/>
      <c r="AK1" s="167"/>
      <c r="AL1" s="167"/>
      <c r="AM1" s="167"/>
      <c r="AN1" s="167"/>
      <c r="AO1" s="167"/>
      <c r="AP1" s="167"/>
      <c r="AQ1" s="167"/>
      <c r="AR1" s="167"/>
      <c r="AS1" s="167"/>
      <c r="AT1" s="167"/>
      <c r="AU1" s="167"/>
      <c r="AV1" s="167"/>
      <c r="AW1" s="167"/>
      <c r="AX1" s="167"/>
      <c r="AY1" s="167"/>
      <c r="AZ1" s="167"/>
      <c r="BA1" s="167"/>
      <c r="BB1" s="168"/>
      <c r="BC1" s="175" t="s">
        <v>32</v>
      </c>
      <c r="BD1" s="176"/>
      <c r="BE1" s="177"/>
    </row>
    <row r="2" spans="1:57" ht="30" customHeight="1" x14ac:dyDescent="0.2">
      <c r="A2" s="154"/>
      <c r="B2" s="155"/>
      <c r="C2" s="169"/>
      <c r="D2" s="170"/>
      <c r="E2" s="170"/>
      <c r="F2" s="170"/>
      <c r="G2" s="170"/>
      <c r="H2" s="170"/>
      <c r="I2" s="170"/>
      <c r="J2" s="170"/>
      <c r="K2" s="170"/>
      <c r="L2" s="170"/>
      <c r="M2" s="170"/>
      <c r="N2" s="170"/>
      <c r="O2" s="170"/>
      <c r="P2" s="170"/>
      <c r="Q2" s="170"/>
      <c r="R2" s="170"/>
      <c r="S2" s="170"/>
      <c r="T2" s="170"/>
      <c r="U2" s="170"/>
      <c r="V2" s="170"/>
      <c r="W2" s="170"/>
      <c r="X2" s="170"/>
      <c r="Y2" s="170"/>
      <c r="Z2" s="170"/>
      <c r="AA2" s="170"/>
      <c r="AB2" s="170"/>
      <c r="AC2" s="170"/>
      <c r="AD2" s="170"/>
      <c r="AE2" s="170"/>
      <c r="AF2" s="170"/>
      <c r="AG2" s="170"/>
      <c r="AH2" s="170"/>
      <c r="AI2" s="170"/>
      <c r="AJ2" s="170"/>
      <c r="AK2" s="170"/>
      <c r="AL2" s="170"/>
      <c r="AM2" s="170"/>
      <c r="AN2" s="170"/>
      <c r="AO2" s="170"/>
      <c r="AP2" s="170"/>
      <c r="AQ2" s="170"/>
      <c r="AR2" s="170"/>
      <c r="AS2" s="170"/>
      <c r="AT2" s="170"/>
      <c r="AU2" s="170"/>
      <c r="AV2" s="170"/>
      <c r="AW2" s="170"/>
      <c r="AX2" s="170"/>
      <c r="AY2" s="170"/>
      <c r="AZ2" s="170"/>
      <c r="BA2" s="170"/>
      <c r="BB2" s="171"/>
      <c r="BC2" s="178" t="s">
        <v>166</v>
      </c>
      <c r="BD2" s="179"/>
      <c r="BE2" s="180"/>
    </row>
    <row r="3" spans="1:57" ht="30" customHeight="1" x14ac:dyDescent="0.2">
      <c r="A3" s="154"/>
      <c r="B3" s="155"/>
      <c r="C3" s="169"/>
      <c r="D3" s="170"/>
      <c r="E3" s="170"/>
      <c r="F3" s="170"/>
      <c r="G3" s="170"/>
      <c r="H3" s="170"/>
      <c r="I3" s="170"/>
      <c r="J3" s="170"/>
      <c r="K3" s="170"/>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1"/>
      <c r="BC3" s="178" t="s">
        <v>167</v>
      </c>
      <c r="BD3" s="179"/>
      <c r="BE3" s="180"/>
    </row>
    <row r="4" spans="1:57" ht="30" customHeight="1" thickBot="1" x14ac:dyDescent="0.25">
      <c r="A4" s="156"/>
      <c r="B4" s="157"/>
      <c r="C4" s="172"/>
      <c r="D4" s="173"/>
      <c r="E4" s="173"/>
      <c r="F4" s="173"/>
      <c r="G4" s="173"/>
      <c r="H4" s="173"/>
      <c r="I4" s="173"/>
      <c r="J4" s="173"/>
      <c r="K4" s="173"/>
      <c r="L4" s="173"/>
      <c r="M4" s="173"/>
      <c r="N4" s="173"/>
      <c r="O4" s="173"/>
      <c r="P4" s="173"/>
      <c r="Q4" s="173"/>
      <c r="R4" s="173"/>
      <c r="S4" s="173"/>
      <c r="T4" s="173"/>
      <c r="U4" s="173"/>
      <c r="V4" s="173"/>
      <c r="W4" s="173"/>
      <c r="X4" s="173"/>
      <c r="Y4" s="173"/>
      <c r="Z4" s="173"/>
      <c r="AA4" s="173"/>
      <c r="AB4" s="173"/>
      <c r="AC4" s="173"/>
      <c r="AD4" s="173"/>
      <c r="AE4" s="173"/>
      <c r="AF4" s="173"/>
      <c r="AG4" s="173"/>
      <c r="AH4" s="173"/>
      <c r="AI4" s="173"/>
      <c r="AJ4" s="173"/>
      <c r="AK4" s="173"/>
      <c r="AL4" s="173"/>
      <c r="AM4" s="173"/>
      <c r="AN4" s="173"/>
      <c r="AO4" s="173"/>
      <c r="AP4" s="173"/>
      <c r="AQ4" s="173"/>
      <c r="AR4" s="173"/>
      <c r="AS4" s="173"/>
      <c r="AT4" s="173"/>
      <c r="AU4" s="173"/>
      <c r="AV4" s="173"/>
      <c r="AW4" s="173"/>
      <c r="AX4" s="173"/>
      <c r="AY4" s="173"/>
      <c r="AZ4" s="173"/>
      <c r="BA4" s="173"/>
      <c r="BB4" s="174"/>
      <c r="BC4" s="181" t="s">
        <v>168</v>
      </c>
      <c r="BD4" s="182"/>
      <c r="BE4" s="183"/>
    </row>
    <row r="5" spans="1:57" ht="23.25" customHeight="1" thickTop="1" x14ac:dyDescent="0.2">
      <c r="BE5" s="11"/>
    </row>
    <row r="6" spans="1:57" ht="28.5" customHeight="1" thickBot="1" x14ac:dyDescent="0.25">
      <c r="B6" s="3" t="s">
        <v>28</v>
      </c>
      <c r="C6" s="6"/>
      <c r="D6" s="6"/>
      <c r="E6" s="6"/>
      <c r="F6" s="6"/>
      <c r="G6" s="6"/>
      <c r="H6" s="132"/>
      <c r="I6" s="6"/>
      <c r="J6" s="6"/>
      <c r="K6" s="6"/>
      <c r="L6" s="6"/>
      <c r="M6" s="6"/>
      <c r="N6" s="6"/>
      <c r="O6" s="7"/>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12"/>
      <c r="BD6" s="38"/>
      <c r="BE6" s="13"/>
    </row>
    <row r="7" spans="1:57" ht="37.25" customHeight="1" thickBot="1" x14ac:dyDescent="0.25">
      <c r="A7" s="1"/>
      <c r="B7" s="8">
        <v>2025</v>
      </c>
      <c r="C7" s="6"/>
      <c r="D7" s="6"/>
      <c r="E7" s="6"/>
      <c r="F7" s="6"/>
      <c r="G7" s="6"/>
      <c r="H7" s="132"/>
      <c r="I7" s="6"/>
      <c r="J7" s="6"/>
      <c r="K7" s="6"/>
      <c r="L7" s="6"/>
      <c r="M7" s="6"/>
      <c r="N7" s="6"/>
      <c r="O7" s="7"/>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12"/>
      <c r="BD7" s="38"/>
      <c r="BE7" s="13"/>
    </row>
    <row r="8" spans="1:57" ht="8.75" customHeight="1" thickBot="1" x14ac:dyDescent="0.25">
      <c r="A8" s="1"/>
      <c r="B8" s="1"/>
      <c r="C8" s="7"/>
      <c r="D8" s="6"/>
      <c r="E8" s="6"/>
      <c r="F8" s="6"/>
      <c r="G8" s="6"/>
      <c r="H8" s="132"/>
      <c r="I8" s="6"/>
      <c r="J8" s="6"/>
      <c r="K8" s="6"/>
      <c r="L8" s="6"/>
      <c r="M8" s="6"/>
      <c r="N8" s="6"/>
      <c r="O8" s="7"/>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12"/>
      <c r="BD8" s="38"/>
      <c r="BE8" s="13"/>
    </row>
    <row r="9" spans="1:57" s="2" customFormat="1" ht="38" customHeight="1" thickBot="1" x14ac:dyDescent="0.25">
      <c r="A9" s="158" t="s">
        <v>27</v>
      </c>
      <c r="B9" s="158"/>
      <c r="C9" s="158"/>
      <c r="D9" s="158"/>
      <c r="E9" s="158"/>
      <c r="F9" s="158"/>
      <c r="G9" s="158"/>
      <c r="H9" s="159" t="s">
        <v>25</v>
      </c>
      <c r="I9" s="160"/>
      <c r="J9" s="160"/>
      <c r="K9" s="160"/>
      <c r="L9" s="160"/>
      <c r="M9" s="160"/>
      <c r="N9" s="160"/>
      <c r="O9" s="161"/>
      <c r="P9" s="162" t="s">
        <v>24</v>
      </c>
      <c r="Q9" s="163"/>
      <c r="R9" s="163"/>
      <c r="S9" s="163"/>
      <c r="T9" s="163"/>
      <c r="U9" s="163"/>
      <c r="V9" s="163"/>
      <c r="W9" s="163"/>
      <c r="X9" s="163"/>
      <c r="Y9" s="163"/>
      <c r="Z9" s="163"/>
      <c r="AA9" s="163"/>
      <c r="AB9" s="163"/>
      <c r="AC9" s="163"/>
      <c r="AD9" s="164"/>
      <c r="AE9" s="165"/>
      <c r="AF9" s="159" t="s">
        <v>23</v>
      </c>
      <c r="AG9" s="160"/>
      <c r="AH9" s="160"/>
      <c r="AI9" s="160"/>
      <c r="AJ9" s="160"/>
      <c r="AK9" s="160"/>
      <c r="AL9" s="160"/>
      <c r="AM9" s="160"/>
      <c r="AN9" s="160"/>
      <c r="AO9" s="160"/>
      <c r="AP9" s="160"/>
      <c r="AQ9" s="160"/>
      <c r="AR9" s="160"/>
      <c r="AS9" s="160"/>
      <c r="AT9" s="160"/>
      <c r="AU9" s="160"/>
      <c r="AV9" s="160"/>
      <c r="AW9" s="160"/>
      <c r="AX9" s="159" t="s">
        <v>72</v>
      </c>
      <c r="AY9" s="160"/>
      <c r="AZ9" s="161"/>
      <c r="BA9" s="160" t="s">
        <v>74</v>
      </c>
      <c r="BB9" s="160"/>
      <c r="BC9" s="150" t="s">
        <v>22</v>
      </c>
      <c r="BD9" s="151"/>
      <c r="BE9" s="14"/>
    </row>
    <row r="10" spans="1:57" s="2" customFormat="1" ht="57" customHeight="1" x14ac:dyDescent="0.2">
      <c r="A10" s="54" t="s">
        <v>20</v>
      </c>
      <c r="B10" s="54" t="s">
        <v>19</v>
      </c>
      <c r="C10" s="54" t="s">
        <v>18</v>
      </c>
      <c r="D10" s="54" t="s">
        <v>17</v>
      </c>
      <c r="E10" s="54" t="s">
        <v>16</v>
      </c>
      <c r="F10" s="54" t="s">
        <v>15</v>
      </c>
      <c r="G10" s="54" t="s">
        <v>14</v>
      </c>
      <c r="H10" s="133" t="s">
        <v>34</v>
      </c>
      <c r="I10" s="54" t="s">
        <v>8</v>
      </c>
      <c r="J10" s="54" t="s">
        <v>7</v>
      </c>
      <c r="K10" s="54" t="s">
        <v>6</v>
      </c>
      <c r="L10" s="54" t="s">
        <v>5</v>
      </c>
      <c r="M10" s="54" t="s">
        <v>4</v>
      </c>
      <c r="N10" s="54" t="s">
        <v>3</v>
      </c>
      <c r="O10" s="73" t="s">
        <v>2</v>
      </c>
      <c r="P10" s="54" t="s">
        <v>37</v>
      </c>
      <c r="Q10" s="54" t="s">
        <v>38</v>
      </c>
      <c r="R10" s="54" t="s">
        <v>39</v>
      </c>
      <c r="S10" s="54" t="s">
        <v>40</v>
      </c>
      <c r="T10" s="54" t="s">
        <v>41</v>
      </c>
      <c r="U10" s="54" t="s">
        <v>42</v>
      </c>
      <c r="V10" s="54" t="s">
        <v>43</v>
      </c>
      <c r="W10" s="54" t="s">
        <v>44</v>
      </c>
      <c r="X10" s="54" t="s">
        <v>45</v>
      </c>
      <c r="Y10" s="54" t="s">
        <v>46</v>
      </c>
      <c r="Z10" s="54" t="s">
        <v>47</v>
      </c>
      <c r="AA10" s="54" t="s">
        <v>48</v>
      </c>
      <c r="AB10" s="54" t="s">
        <v>49</v>
      </c>
      <c r="AC10" s="54" t="s">
        <v>50</v>
      </c>
      <c r="AD10" s="54" t="s">
        <v>91</v>
      </c>
      <c r="AE10" s="54" t="s">
        <v>51</v>
      </c>
      <c r="AF10" s="54" t="s">
        <v>52</v>
      </c>
      <c r="AG10" s="54" t="s">
        <v>53</v>
      </c>
      <c r="AH10" s="54" t="s">
        <v>54</v>
      </c>
      <c r="AI10" s="54" t="s">
        <v>55</v>
      </c>
      <c r="AJ10" s="54" t="s">
        <v>56</v>
      </c>
      <c r="AK10" s="54" t="s">
        <v>57</v>
      </c>
      <c r="AL10" s="54" t="s">
        <v>58</v>
      </c>
      <c r="AM10" s="54" t="s">
        <v>59</v>
      </c>
      <c r="AN10" s="54" t="s">
        <v>60</v>
      </c>
      <c r="AO10" s="54" t="s">
        <v>61</v>
      </c>
      <c r="AP10" s="54" t="s">
        <v>62</v>
      </c>
      <c r="AQ10" s="54" t="s">
        <v>63</v>
      </c>
      <c r="AR10" s="54" t="s">
        <v>64</v>
      </c>
      <c r="AS10" s="54" t="s">
        <v>65</v>
      </c>
      <c r="AT10" s="54" t="s">
        <v>92</v>
      </c>
      <c r="AU10" s="54" t="s">
        <v>67</v>
      </c>
      <c r="AV10" s="54" t="s">
        <v>35</v>
      </c>
      <c r="AW10" s="74" t="s">
        <v>36</v>
      </c>
      <c r="AX10" s="54" t="s">
        <v>71</v>
      </c>
      <c r="AY10" s="54" t="s">
        <v>69</v>
      </c>
      <c r="AZ10" s="54" t="s">
        <v>68</v>
      </c>
      <c r="BA10" s="58" t="s">
        <v>73</v>
      </c>
      <c r="BB10" s="74" t="s">
        <v>70</v>
      </c>
      <c r="BC10" s="54" t="s">
        <v>1</v>
      </c>
      <c r="BD10" s="54" t="s">
        <v>0</v>
      </c>
      <c r="BE10" s="56" t="s">
        <v>21</v>
      </c>
    </row>
    <row r="11" spans="1:57" s="9" customFormat="1" ht="204" x14ac:dyDescent="0.2">
      <c r="A11" s="111">
        <v>64</v>
      </c>
      <c r="B11" s="111" t="s">
        <v>93</v>
      </c>
      <c r="C11" s="111" t="s">
        <v>94</v>
      </c>
      <c r="D11" s="111" t="s">
        <v>95</v>
      </c>
      <c r="E11" s="111" t="s">
        <v>96</v>
      </c>
      <c r="F11" s="111" t="s">
        <v>97</v>
      </c>
      <c r="G11" s="111" t="s">
        <v>98</v>
      </c>
      <c r="H11" s="87">
        <v>2024680010181</v>
      </c>
      <c r="I11" s="76" t="s">
        <v>123</v>
      </c>
      <c r="J11" s="112">
        <v>900000000</v>
      </c>
      <c r="K11" s="112">
        <v>200000000</v>
      </c>
      <c r="L11" s="78" t="s">
        <v>124</v>
      </c>
      <c r="M11" s="78">
        <v>2000</v>
      </c>
      <c r="N11" s="76" t="s">
        <v>125</v>
      </c>
      <c r="O11" s="88" t="s">
        <v>126</v>
      </c>
      <c r="P11" s="97">
        <v>200000000</v>
      </c>
      <c r="Q11" s="17"/>
      <c r="R11" s="17"/>
      <c r="S11" s="17"/>
      <c r="T11" s="17"/>
      <c r="U11" s="17"/>
      <c r="V11" s="17"/>
      <c r="W11" s="17"/>
      <c r="X11" s="17"/>
      <c r="Y11" s="17"/>
      <c r="Z11" s="17"/>
      <c r="AA11" s="17"/>
      <c r="AB11" s="17"/>
      <c r="AC11" s="17"/>
      <c r="AD11" s="17"/>
      <c r="AE11" s="23">
        <f>SUM(Tabla13[[#This Row],[Recursos propios 2024]:[Recursos del Balance]])</f>
        <v>200000000</v>
      </c>
      <c r="AF11" s="26">
        <v>169800000</v>
      </c>
      <c r="AG11" s="17"/>
      <c r="AH11" s="17"/>
      <c r="AI11" s="17"/>
      <c r="AJ11" s="17"/>
      <c r="AK11" s="17"/>
      <c r="AL11" s="17"/>
      <c r="AM11" s="17"/>
      <c r="AN11" s="17"/>
      <c r="AO11" s="17"/>
      <c r="AP11" s="17"/>
      <c r="AQ11" s="17"/>
      <c r="AR11" s="17"/>
      <c r="AS11" s="17"/>
      <c r="AT11" s="17"/>
      <c r="AU11" s="17">
        <f>SUM(Tabla13[[#This Row],[Recursos propios 20242]:[Recursos del Balance2]])</f>
        <v>169800000</v>
      </c>
      <c r="AV11" s="25">
        <v>6600000</v>
      </c>
      <c r="AW11" s="104">
        <v>6600000</v>
      </c>
      <c r="AX11" s="21">
        <f>+Tabla13[[#This Row],[Total Recursos Comprometido 2024]]/Tabla13[[#This Row],[Total 2024]]</f>
        <v>0.84899999999999998</v>
      </c>
      <c r="AY11" s="18">
        <f>+Tabla13[[#This Row],[Total Recursos Obligados]]/Tabla13[[#This Row],[Total 2024]]</f>
        <v>3.3000000000000002E-2</v>
      </c>
      <c r="AZ11" s="22">
        <f>+Tabla13[[#This Row],[Total Recursos Pagados]]/Tabla13[[#This Row],[Total 2024]]</f>
        <v>3.3000000000000002E-2</v>
      </c>
      <c r="BA11" s="114"/>
      <c r="BB11" s="107" t="str">
        <f>IF(Tabla13[[#This Row],[Total Recursos Gestionados2]]=0,"_",IF(Tabla13[[#This Row],[Ejecución Recursos Comprometidos]]=0,100%,Tabla13[[#This Row],[Total Recursos Gestionados2]]/Tabla13[[#This Row],[Ejecución Recursos Comprometidos]]))</f>
        <v>_</v>
      </c>
      <c r="BC11" s="48" t="s">
        <v>143</v>
      </c>
      <c r="BD11" s="49" t="s">
        <v>144</v>
      </c>
      <c r="BE11" s="50">
        <v>8</v>
      </c>
    </row>
    <row r="12" spans="1:57" s="10" customFormat="1" ht="409.6" x14ac:dyDescent="0.2">
      <c r="A12" s="75">
        <v>65</v>
      </c>
      <c r="B12" s="75" t="s">
        <v>93</v>
      </c>
      <c r="C12" s="75" t="s">
        <v>94</v>
      </c>
      <c r="D12" s="75" t="s">
        <v>99</v>
      </c>
      <c r="E12" s="75" t="s">
        <v>100</v>
      </c>
      <c r="F12" s="75" t="s">
        <v>101</v>
      </c>
      <c r="G12" s="75" t="s">
        <v>102</v>
      </c>
      <c r="H12" s="89">
        <v>2024680010182</v>
      </c>
      <c r="I12" s="76" t="s">
        <v>127</v>
      </c>
      <c r="J12" s="76">
        <v>17218841197.950001</v>
      </c>
      <c r="K12" s="78">
        <v>627320000</v>
      </c>
      <c r="L12" s="78" t="s">
        <v>124</v>
      </c>
      <c r="M12" s="78">
        <v>4000</v>
      </c>
      <c r="N12" s="78" t="s">
        <v>128</v>
      </c>
      <c r="O12" s="88" t="s">
        <v>129</v>
      </c>
      <c r="P12" s="97">
        <v>627320000</v>
      </c>
      <c r="Q12" s="15"/>
      <c r="R12" s="15"/>
      <c r="S12" s="29"/>
      <c r="T12" s="15"/>
      <c r="U12" s="15"/>
      <c r="V12" s="15"/>
      <c r="W12" s="15"/>
      <c r="X12" s="15"/>
      <c r="Y12" s="15"/>
      <c r="Z12" s="15"/>
      <c r="AA12" s="15"/>
      <c r="AB12" s="15"/>
      <c r="AC12" s="15"/>
      <c r="AD12" s="15"/>
      <c r="AE12" s="30">
        <f>SUM(Tabla13[[#This Row],[Recursos propios 2024]:[Recursos del Balance]])</f>
        <v>627320000</v>
      </c>
      <c r="AF12" s="26">
        <v>326384800</v>
      </c>
      <c r="AG12" s="15"/>
      <c r="AH12" s="15"/>
      <c r="AI12" s="15"/>
      <c r="AJ12" s="15"/>
      <c r="AK12" s="15"/>
      <c r="AL12" s="15"/>
      <c r="AM12" s="15"/>
      <c r="AN12" s="15"/>
      <c r="AO12" s="15"/>
      <c r="AP12" s="15"/>
      <c r="AQ12" s="15"/>
      <c r="AR12" s="15"/>
      <c r="AS12" s="15"/>
      <c r="AT12" s="15"/>
      <c r="AU12" s="15">
        <f>SUM(Tabla13[[#This Row],[Recursos propios 20242]:[Recursos del Balance2]])</f>
        <v>326384800</v>
      </c>
      <c r="AV12" s="27"/>
      <c r="AW12" s="105"/>
      <c r="AX12" s="68">
        <f>+Tabla13[[#This Row],[Total Recursos Comprometido 2024]]/Tabla13[[#This Row],[Total 2024]]</f>
        <v>0.52028438436523627</v>
      </c>
      <c r="AY12" s="19">
        <f>+Tabla13[[#This Row],[Total Recursos Obligados]]/Tabla13[[#This Row],[Total 2024]]</f>
        <v>0</v>
      </c>
      <c r="AZ12" s="69">
        <f>+Tabla13[[#This Row],[Total Recursos Pagados]]/Tabla13[[#This Row],[Total 2024]]</f>
        <v>0</v>
      </c>
      <c r="BA12" s="115"/>
      <c r="BB12" s="108" t="str">
        <f>IF(Tabla13[[#This Row],[Total Recursos Gestionados2]]=0,"_",IF(Tabla13[[#This Row],[Ejecución Recursos Comprometidos]]=0,100%,Tabla13[[#This Row],[Total Recursos Gestionados2]]/Tabla13[[#This Row],[Ejecución Recursos Comprometidos]]))</f>
        <v>_</v>
      </c>
      <c r="BC12" s="48" t="s">
        <v>143</v>
      </c>
      <c r="BD12" s="49" t="s">
        <v>144</v>
      </c>
      <c r="BE12" s="28">
        <v>8</v>
      </c>
    </row>
    <row r="13" spans="1:57" s="10" customFormat="1" ht="289" x14ac:dyDescent="0.2">
      <c r="A13" s="111">
        <v>66</v>
      </c>
      <c r="B13" s="111" t="s">
        <v>93</v>
      </c>
      <c r="C13" s="111" t="s">
        <v>103</v>
      </c>
      <c r="D13" s="111" t="s">
        <v>104</v>
      </c>
      <c r="E13" s="111" t="s">
        <v>105</v>
      </c>
      <c r="F13" s="111" t="s">
        <v>106</v>
      </c>
      <c r="G13" s="111" t="s">
        <v>107</v>
      </c>
      <c r="H13" s="89" t="s">
        <v>130</v>
      </c>
      <c r="I13" s="76" t="s">
        <v>131</v>
      </c>
      <c r="J13" s="76">
        <v>18415129169.099998</v>
      </c>
      <c r="K13" s="78">
        <v>4309500000</v>
      </c>
      <c r="L13" s="78" t="s">
        <v>124</v>
      </c>
      <c r="M13" s="78">
        <v>17435</v>
      </c>
      <c r="N13" s="78" t="s">
        <v>132</v>
      </c>
      <c r="O13" s="88" t="s">
        <v>133</v>
      </c>
      <c r="P13" s="97">
        <v>2500000000</v>
      </c>
      <c r="Q13" s="15"/>
      <c r="R13" s="15"/>
      <c r="S13" s="29"/>
      <c r="T13" s="15"/>
      <c r="U13" s="15"/>
      <c r="V13" s="15"/>
      <c r="W13" s="15"/>
      <c r="X13" s="15"/>
      <c r="Y13" s="15"/>
      <c r="Z13" s="15"/>
      <c r="AA13" s="15"/>
      <c r="AB13" s="15"/>
      <c r="AC13" s="15"/>
      <c r="AD13" s="15"/>
      <c r="AE13" s="30">
        <f>SUM(Tabla13[[#This Row],[Recursos propios 2024]:[Recursos del Balance]])</f>
        <v>2500000000</v>
      </c>
      <c r="AF13" s="26">
        <v>2359455000</v>
      </c>
      <c r="AG13" s="15"/>
      <c r="AH13" s="15"/>
      <c r="AI13" s="15"/>
      <c r="AJ13" s="15"/>
      <c r="AK13" s="15"/>
      <c r="AL13" s="15"/>
      <c r="AM13" s="15"/>
      <c r="AN13" s="15"/>
      <c r="AO13" s="15"/>
      <c r="AP13" s="15"/>
      <c r="AQ13" s="15"/>
      <c r="AR13" s="15"/>
      <c r="AS13" s="15"/>
      <c r="AT13" s="15"/>
      <c r="AU13" s="15">
        <f>SUM(Tabla13[[#This Row],[Recursos propios 20242]:[Recursos del Balance2]])</f>
        <v>2359455000</v>
      </c>
      <c r="AV13" s="27">
        <v>747824598</v>
      </c>
      <c r="AW13" s="105">
        <v>747124598</v>
      </c>
      <c r="AX13" s="20">
        <f>+Tabla13[[#This Row],[Total Recursos Comprometido 2024]]/Tabla13[[#This Row],[Total 2024]]</f>
        <v>0.94378200000000001</v>
      </c>
      <c r="AY13" s="39">
        <f>+Tabla13[[#This Row],[Total Recursos Obligados]]/Tabla13[[#This Row],[Total 2024]]</f>
        <v>0.29912983920000003</v>
      </c>
      <c r="AZ13" s="40">
        <f>+Tabla13[[#This Row],[Total Recursos Pagados]]/Tabla13[[#This Row],[Total 2024]]</f>
        <v>0.29884983920000002</v>
      </c>
      <c r="BA13" s="116"/>
      <c r="BB13" s="108" t="str">
        <f>IF(Tabla13[[#This Row],[Total Recursos Gestionados2]]=0,"_",IF(Tabla13[[#This Row],[Ejecución Recursos Comprometidos]]=0,100%,Tabla13[[#This Row],[Total Recursos Gestionados2]]/Tabla13[[#This Row],[Ejecución Recursos Comprometidos]]))</f>
        <v>_</v>
      </c>
      <c r="BC13" s="44" t="s">
        <v>143</v>
      </c>
      <c r="BD13" s="49" t="s">
        <v>144</v>
      </c>
      <c r="BE13" s="28" t="s">
        <v>145</v>
      </c>
    </row>
    <row r="14" spans="1:57" s="10" customFormat="1" ht="119" x14ac:dyDescent="0.2">
      <c r="A14" s="75">
        <v>67</v>
      </c>
      <c r="B14" s="75" t="s">
        <v>93</v>
      </c>
      <c r="C14" s="111" t="s">
        <v>103</v>
      </c>
      <c r="D14" s="75" t="s">
        <v>104</v>
      </c>
      <c r="E14" s="111" t="s">
        <v>105</v>
      </c>
      <c r="F14" s="75" t="s">
        <v>108</v>
      </c>
      <c r="G14" s="75" t="s">
        <v>109</v>
      </c>
      <c r="H14" s="89">
        <v>2024680010185</v>
      </c>
      <c r="I14" s="76" t="s">
        <v>131</v>
      </c>
      <c r="J14" s="76">
        <v>18415129169.099998</v>
      </c>
      <c r="K14" s="78">
        <v>4309500000</v>
      </c>
      <c r="L14" s="78" t="s">
        <v>124</v>
      </c>
      <c r="M14" s="78">
        <v>17435</v>
      </c>
      <c r="N14" s="78">
        <v>136</v>
      </c>
      <c r="O14" s="88" t="s">
        <v>134</v>
      </c>
      <c r="P14" s="97">
        <v>150000000</v>
      </c>
      <c r="Q14" s="15"/>
      <c r="R14" s="15"/>
      <c r="S14" s="31"/>
      <c r="T14" s="15"/>
      <c r="U14" s="15"/>
      <c r="V14" s="15"/>
      <c r="W14" s="15"/>
      <c r="X14" s="15"/>
      <c r="Y14" s="15"/>
      <c r="Z14" s="15"/>
      <c r="AA14" s="15"/>
      <c r="AB14" s="15"/>
      <c r="AC14" s="31"/>
      <c r="AD14" s="31"/>
      <c r="AE14" s="30">
        <f>SUM(Tabla13[[#This Row],[Recursos propios 2024]:[Recursos del Balance]])</f>
        <v>150000000</v>
      </c>
      <c r="AF14" s="26">
        <v>97200000</v>
      </c>
      <c r="AG14" s="15"/>
      <c r="AH14" s="15"/>
      <c r="AI14" s="29"/>
      <c r="AJ14" s="15"/>
      <c r="AK14" s="15"/>
      <c r="AL14" s="15"/>
      <c r="AM14" s="15"/>
      <c r="AN14" s="15"/>
      <c r="AO14" s="15"/>
      <c r="AP14" s="15"/>
      <c r="AQ14" s="15"/>
      <c r="AR14" s="15"/>
      <c r="AS14" s="15"/>
      <c r="AT14" s="15"/>
      <c r="AU14" s="15">
        <f>SUM(Tabla13[[#This Row],[Recursos propios 20242]:[Recursos del Balance2]])</f>
        <v>97200000</v>
      </c>
      <c r="AV14" s="25">
        <v>36600000</v>
      </c>
      <c r="AW14" s="104">
        <v>36600000</v>
      </c>
      <c r="AX14" s="21">
        <f>+Tabla13[[#This Row],[Total Recursos Comprometido 2024]]/Tabla13[[#This Row],[Total 2024]]</f>
        <v>0.64800000000000002</v>
      </c>
      <c r="AY14" s="18">
        <f>+Tabla13[[#This Row],[Total Recursos Obligados]]/Tabla13[[#This Row],[Total 2024]]</f>
        <v>0.24399999999999999</v>
      </c>
      <c r="AZ14" s="22">
        <f>+Tabla13[[#This Row],[Total Recursos Pagados]]/Tabla13[[#This Row],[Total 2024]]</f>
        <v>0.24399999999999999</v>
      </c>
      <c r="BA14" s="114"/>
      <c r="BB14" s="108" t="str">
        <f>IF(Tabla13[[#This Row],[Total Recursos Gestionados2]]=0,"_",IF(Tabla13[[#This Row],[Ejecución Recursos Comprometidos]]=0,100%,Tabla13[[#This Row],[Total Recursos Gestionados2]]/Tabla13[[#This Row],[Ejecución Recursos Comprometidos]]))</f>
        <v>_</v>
      </c>
      <c r="BC14" s="48" t="s">
        <v>143</v>
      </c>
      <c r="BD14" s="49" t="s">
        <v>144</v>
      </c>
      <c r="BE14" s="28">
        <v>8</v>
      </c>
    </row>
    <row r="15" spans="1:57" s="10" customFormat="1" ht="136" x14ac:dyDescent="0.2">
      <c r="A15" s="111">
        <v>68</v>
      </c>
      <c r="B15" s="111" t="s">
        <v>93</v>
      </c>
      <c r="C15" s="111" t="s">
        <v>94</v>
      </c>
      <c r="D15" s="111" t="s">
        <v>110</v>
      </c>
      <c r="E15" s="111" t="s">
        <v>111</v>
      </c>
      <c r="F15" s="111" t="s">
        <v>112</v>
      </c>
      <c r="G15" s="111" t="s">
        <v>113</v>
      </c>
      <c r="H15" s="89">
        <v>2024680010186</v>
      </c>
      <c r="I15" s="76" t="s">
        <v>135</v>
      </c>
      <c r="J15" s="76">
        <v>2352886250</v>
      </c>
      <c r="K15" s="76">
        <v>383500000</v>
      </c>
      <c r="L15" s="78" t="s">
        <v>124</v>
      </c>
      <c r="M15" s="78">
        <v>16000</v>
      </c>
      <c r="N15" s="78" t="s">
        <v>136</v>
      </c>
      <c r="O15" s="88" t="s">
        <v>137</v>
      </c>
      <c r="P15" s="97">
        <v>283500000</v>
      </c>
      <c r="Q15" s="15"/>
      <c r="R15" s="15"/>
      <c r="S15" s="31"/>
      <c r="T15" s="15"/>
      <c r="U15" s="15"/>
      <c r="V15" s="15"/>
      <c r="W15" s="15"/>
      <c r="X15" s="15"/>
      <c r="Y15" s="15"/>
      <c r="Z15" s="15"/>
      <c r="AA15" s="15"/>
      <c r="AB15" s="15"/>
      <c r="AC15" s="31"/>
      <c r="AD15" s="31"/>
      <c r="AE15" s="30">
        <f>SUM(Tabla13[[#This Row],[Recursos propios 2024]:[Recursos del Balance]])</f>
        <v>283500000</v>
      </c>
      <c r="AF15" s="26">
        <v>252600000</v>
      </c>
      <c r="AG15" s="15"/>
      <c r="AH15" s="15"/>
      <c r="AI15" s="29"/>
      <c r="AJ15" s="15"/>
      <c r="AK15" s="15"/>
      <c r="AL15" s="15"/>
      <c r="AM15" s="15"/>
      <c r="AN15" s="15"/>
      <c r="AO15" s="15"/>
      <c r="AP15" s="15"/>
      <c r="AQ15" s="15"/>
      <c r="AR15" s="15"/>
      <c r="AS15" s="15"/>
      <c r="AT15" s="15"/>
      <c r="AU15" s="15">
        <f>SUM(Tabla13[[#This Row],[Recursos propios 20242]:[Recursos del Balance2]])</f>
        <v>252600000</v>
      </c>
      <c r="AV15" s="27">
        <v>103600000</v>
      </c>
      <c r="AW15" s="105">
        <v>103600000</v>
      </c>
      <c r="AX15" s="20">
        <f>+Tabla13[[#This Row],[Total Recursos Comprometido 2024]]/Tabla13[[#This Row],[Total 2024]]</f>
        <v>0.89100529100529102</v>
      </c>
      <c r="AY15" s="39">
        <f>+Tabla13[[#This Row],[Total Recursos Obligados]]/Tabla13[[#This Row],[Total 2024]]</f>
        <v>0.36543209876543209</v>
      </c>
      <c r="AZ15" s="40">
        <f>+Tabla13[[#This Row],[Total Recursos Pagados]]/Tabla13[[#This Row],[Total 2024]]</f>
        <v>0.36543209876543209</v>
      </c>
      <c r="BA15" s="116"/>
      <c r="BB15" s="108" t="str">
        <f>IF(Tabla13[[#This Row],[Total Recursos Gestionados2]]=0,"_",IF(Tabla13[[#This Row],[Ejecución Recursos Comprometidos]]=0,100%,Tabla13[[#This Row],[Total Recursos Gestionados2]]/Tabla13[[#This Row],[Ejecución Recursos Comprometidos]]))</f>
        <v>_</v>
      </c>
      <c r="BC15" s="44" t="s">
        <v>143</v>
      </c>
      <c r="BD15" s="49" t="s">
        <v>144</v>
      </c>
      <c r="BE15" s="28">
        <v>8</v>
      </c>
    </row>
    <row r="16" spans="1:57" s="10" customFormat="1" ht="119" x14ac:dyDescent="0.2">
      <c r="A16" s="111">
        <v>69</v>
      </c>
      <c r="B16" s="111" t="s">
        <v>93</v>
      </c>
      <c r="C16" s="111" t="s">
        <v>94</v>
      </c>
      <c r="D16" s="111" t="s">
        <v>110</v>
      </c>
      <c r="E16" s="111" t="s">
        <v>111</v>
      </c>
      <c r="F16" s="111" t="s">
        <v>153</v>
      </c>
      <c r="G16" s="111" t="s">
        <v>154</v>
      </c>
      <c r="H16" s="134">
        <v>2024680010186</v>
      </c>
      <c r="I16" s="76" t="s">
        <v>135</v>
      </c>
      <c r="J16" s="128">
        <v>2352886250</v>
      </c>
      <c r="K16" s="128">
        <v>383500000</v>
      </c>
      <c r="L16" s="128" t="s">
        <v>124</v>
      </c>
      <c r="M16" s="128">
        <v>16000</v>
      </c>
      <c r="N16" s="128"/>
      <c r="O16" s="128"/>
      <c r="P16" s="129">
        <v>100000000</v>
      </c>
      <c r="Q16" s="120"/>
      <c r="R16" s="120"/>
      <c r="S16" s="121"/>
      <c r="T16" s="122"/>
      <c r="U16" s="122"/>
      <c r="V16" s="122"/>
      <c r="W16" s="122"/>
      <c r="X16" s="122"/>
      <c r="Y16" s="122"/>
      <c r="Z16" s="122"/>
      <c r="AA16" s="122"/>
      <c r="AB16" s="122"/>
      <c r="AC16" s="123"/>
      <c r="AD16" s="121"/>
      <c r="AE16" s="120">
        <f>SUM(Tabla13[[#This Row],[Recursos propios 2024]:[Recursos del Balance]])</f>
        <v>100000000</v>
      </c>
      <c r="AF16" s="119"/>
      <c r="AG16" s="120"/>
      <c r="AH16" s="120"/>
      <c r="AI16" s="124"/>
      <c r="AJ16" s="122"/>
      <c r="AK16" s="122"/>
      <c r="AL16" s="122"/>
      <c r="AM16" s="122"/>
      <c r="AN16" s="122"/>
      <c r="AO16" s="122"/>
      <c r="AP16" s="122"/>
      <c r="AQ16" s="122"/>
      <c r="AR16" s="122"/>
      <c r="AS16" s="120"/>
      <c r="AT16" s="122"/>
      <c r="AU16" s="122">
        <f>SUM(Tabla13[[#This Row],[Recursos propios 20242]:[Recursos del Balance2]])</f>
        <v>0</v>
      </c>
      <c r="AV16" s="122"/>
      <c r="AW16" s="122"/>
      <c r="AX16" s="125">
        <f>+Tabla13[[#This Row],[Total Recursos Comprometido 2024]]/Tabla13[[#This Row],[Total 2024]]</f>
        <v>0</v>
      </c>
      <c r="AY16" s="126">
        <f>+Tabla13[[#This Row],[Total Recursos Obligados]]/Tabla13[[#This Row],[Total 2024]]</f>
        <v>0</v>
      </c>
      <c r="AZ16" s="126">
        <f>+Tabla13[[#This Row],[Total Recursos Pagados]]/Tabla13[[#This Row],[Total 2024]]</f>
        <v>0</v>
      </c>
      <c r="BA16" s="127"/>
      <c r="BB16" s="120" t="str">
        <f>IF(Tabla13[[#This Row],[Total Recursos Gestionados2]]=0,"_",IF(Tabla13[[#This Row],[Ejecución Recursos Comprometidos]]=0,100%,Tabla13[[#This Row],[Total Recursos Gestionados2]]/Tabla13[[#This Row],[Ejecución Recursos Comprometidos]]))</f>
        <v>_</v>
      </c>
      <c r="BC16" s="44" t="s">
        <v>143</v>
      </c>
      <c r="BD16" s="49" t="s">
        <v>144</v>
      </c>
      <c r="BE16" s="28">
        <v>8</v>
      </c>
    </row>
    <row r="17" spans="1:57" s="10" customFormat="1" ht="289" x14ac:dyDescent="0.2">
      <c r="A17" s="111">
        <v>70</v>
      </c>
      <c r="B17" s="111" t="s">
        <v>93</v>
      </c>
      <c r="C17" s="111" t="s">
        <v>103</v>
      </c>
      <c r="D17" s="111" t="s">
        <v>104</v>
      </c>
      <c r="E17" s="111" t="s">
        <v>105</v>
      </c>
      <c r="F17" s="111" t="s">
        <v>114</v>
      </c>
      <c r="G17" s="111" t="s">
        <v>115</v>
      </c>
      <c r="H17" s="89">
        <v>2024680010185</v>
      </c>
      <c r="I17" s="76" t="s">
        <v>131</v>
      </c>
      <c r="J17" s="78">
        <v>18415129169.099998</v>
      </c>
      <c r="K17" s="78">
        <v>4309500000</v>
      </c>
      <c r="L17" s="78" t="s">
        <v>124</v>
      </c>
      <c r="M17" s="78">
        <v>17435</v>
      </c>
      <c r="N17" s="78" t="s">
        <v>138</v>
      </c>
      <c r="O17" s="88" t="s">
        <v>139</v>
      </c>
      <c r="P17" s="97">
        <v>150000000</v>
      </c>
      <c r="Q17" s="15"/>
      <c r="R17" s="15"/>
      <c r="S17" s="31"/>
      <c r="T17" s="15"/>
      <c r="U17" s="15"/>
      <c r="V17" s="15"/>
      <c r="W17" s="15"/>
      <c r="X17" s="15"/>
      <c r="Y17" s="15"/>
      <c r="Z17" s="15"/>
      <c r="AA17" s="15"/>
      <c r="AB17" s="15"/>
      <c r="AC17" s="31"/>
      <c r="AD17" s="31"/>
      <c r="AE17" s="30">
        <f>SUM(Tabla13[[#This Row],[Recursos propios 2024]:[Recursos del Balance]])</f>
        <v>150000000</v>
      </c>
      <c r="AF17" s="26">
        <v>90000000</v>
      </c>
      <c r="AG17" s="15"/>
      <c r="AH17" s="15"/>
      <c r="AI17" s="29"/>
      <c r="AJ17" s="15"/>
      <c r="AK17" s="15"/>
      <c r="AL17" s="15"/>
      <c r="AM17" s="15"/>
      <c r="AN17" s="15"/>
      <c r="AO17" s="15"/>
      <c r="AP17" s="15"/>
      <c r="AQ17" s="15"/>
      <c r="AR17" s="15"/>
      <c r="AS17" s="15"/>
      <c r="AT17" s="15"/>
      <c r="AU17" s="15">
        <v>90000000</v>
      </c>
      <c r="AV17" s="27">
        <v>90000000</v>
      </c>
      <c r="AW17" s="105">
        <v>0</v>
      </c>
      <c r="AX17" s="20">
        <f>+Tabla13[[#This Row],[Total Recursos Comprometido 2024]]/Tabla13[[#This Row],[Total 2024]]</f>
        <v>0.6</v>
      </c>
      <c r="AY17" s="39">
        <f>+Tabla13[[#This Row],[Total Recursos Obligados]]/Tabla13[[#This Row],[Total 2024]]</f>
        <v>0.6</v>
      </c>
      <c r="AZ17" s="40">
        <f>+Tabla13[[#This Row],[Total Recursos Pagados]]/Tabla13[[#This Row],[Total 2024]]</f>
        <v>0</v>
      </c>
      <c r="BA17" s="116"/>
      <c r="BB17" s="108" t="str">
        <f>IF(Tabla13[[#This Row],[Total Recursos Gestionados2]]=0,"_",IF(Tabla13[[#This Row],[Ejecución Recursos Comprometidos]]=0,100%,Tabla13[[#This Row],[Total Recursos Gestionados2]]/Tabla13[[#This Row],[Ejecución Recursos Comprometidos]]))</f>
        <v>_</v>
      </c>
      <c r="BC17" s="44" t="s">
        <v>143</v>
      </c>
      <c r="BD17" s="49" t="s">
        <v>144</v>
      </c>
      <c r="BE17" s="28" t="s">
        <v>145</v>
      </c>
    </row>
    <row r="18" spans="1:57" s="10" customFormat="1" ht="136" x14ac:dyDescent="0.2">
      <c r="A18" s="75">
        <v>71</v>
      </c>
      <c r="B18" s="75" t="s">
        <v>93</v>
      </c>
      <c r="C18" s="75" t="s">
        <v>103</v>
      </c>
      <c r="D18" s="75" t="s">
        <v>104</v>
      </c>
      <c r="E18" s="75" t="s">
        <v>105</v>
      </c>
      <c r="F18" s="75" t="s">
        <v>116</v>
      </c>
      <c r="G18" s="75" t="s">
        <v>117</v>
      </c>
      <c r="H18" s="87">
        <v>2024680010185</v>
      </c>
      <c r="I18" s="76" t="s">
        <v>131</v>
      </c>
      <c r="J18" s="76">
        <v>18415129169.099998</v>
      </c>
      <c r="K18" s="76">
        <v>4309500000</v>
      </c>
      <c r="L18" s="78" t="s">
        <v>124</v>
      </c>
      <c r="M18" s="78">
        <v>17435</v>
      </c>
      <c r="N18" s="78">
        <v>0</v>
      </c>
      <c r="O18" s="88" t="s">
        <v>140</v>
      </c>
      <c r="P18" s="97">
        <v>1100000000</v>
      </c>
      <c r="Q18" s="15"/>
      <c r="R18" s="15"/>
      <c r="S18" s="15"/>
      <c r="T18" s="15"/>
      <c r="U18" s="15"/>
      <c r="V18" s="15"/>
      <c r="W18" s="15"/>
      <c r="X18" s="15"/>
      <c r="Y18" s="15"/>
      <c r="Z18" s="15"/>
      <c r="AA18" s="15"/>
      <c r="AB18" s="15"/>
      <c r="AC18" s="15"/>
      <c r="AD18" s="15"/>
      <c r="AE18" s="30">
        <f>SUM(Tabla13[[#This Row],[Recursos propios 2024]:[Recursos del Balance]])</f>
        <v>1100000000</v>
      </c>
      <c r="AF18" s="26">
        <v>603400000</v>
      </c>
      <c r="AG18" s="15"/>
      <c r="AH18" s="15"/>
      <c r="AI18" s="15"/>
      <c r="AJ18" s="15"/>
      <c r="AK18" s="15"/>
      <c r="AL18" s="15"/>
      <c r="AM18" s="15"/>
      <c r="AN18" s="15"/>
      <c r="AO18" s="15"/>
      <c r="AP18" s="15"/>
      <c r="AQ18" s="15"/>
      <c r="AR18" s="15"/>
      <c r="AS18" s="15"/>
      <c r="AT18" s="15"/>
      <c r="AU18" s="15">
        <f>SUM(Tabla13[[#This Row],[Recursos propios 20242]:[Recursos del Balance2]])</f>
        <v>603400000</v>
      </c>
      <c r="AV18" s="27">
        <v>62400000</v>
      </c>
      <c r="AW18" s="105">
        <v>62400000</v>
      </c>
      <c r="AX18" s="68">
        <f>+Tabla13[[#This Row],[Total Recursos Comprometido 2024]]/Tabla13[[#This Row],[Total 2024]]</f>
        <v>0.54854545454545456</v>
      </c>
      <c r="AY18" s="19">
        <f>+Tabla13[[#This Row],[Total Recursos Obligados]]/Tabla13[[#This Row],[Total 2024]]</f>
        <v>5.672727272727273E-2</v>
      </c>
      <c r="AZ18" s="69">
        <f>+Tabla13[[#This Row],[Total Recursos Pagados]]/Tabla13[[#This Row],[Total 2024]]</f>
        <v>5.672727272727273E-2</v>
      </c>
      <c r="BA18" s="115"/>
      <c r="BB18" s="108" t="str">
        <f>IF(Tabla13[[#This Row],[Total Recursos Gestionados2]]=0,"_",IF(Tabla13[[#This Row],[Ejecución Recursos Comprometidos]]=0,100%,Tabla13[[#This Row],[Total Recursos Gestionados2]]/Tabla13[[#This Row],[Ejecución Recursos Comprometidos]]))</f>
        <v>_</v>
      </c>
      <c r="BC18" s="48" t="s">
        <v>143</v>
      </c>
      <c r="BD18" s="49" t="s">
        <v>144</v>
      </c>
      <c r="BE18" s="28">
        <v>8.9</v>
      </c>
    </row>
    <row r="19" spans="1:57" s="10" customFormat="1" ht="409.6" x14ac:dyDescent="0.2">
      <c r="A19" s="111">
        <v>72</v>
      </c>
      <c r="B19" s="111" t="s">
        <v>93</v>
      </c>
      <c r="C19" s="111" t="s">
        <v>103</v>
      </c>
      <c r="D19" s="111" t="s">
        <v>104</v>
      </c>
      <c r="E19" s="111" t="s">
        <v>105</v>
      </c>
      <c r="F19" s="111" t="s">
        <v>118</v>
      </c>
      <c r="G19" s="111" t="s">
        <v>119</v>
      </c>
      <c r="H19" s="87">
        <v>2024680010185</v>
      </c>
      <c r="I19" s="76" t="s">
        <v>131</v>
      </c>
      <c r="J19" s="76">
        <v>18415129169.099998</v>
      </c>
      <c r="K19" s="76">
        <v>4309500000</v>
      </c>
      <c r="L19" s="78" t="s">
        <v>124</v>
      </c>
      <c r="M19" s="78">
        <v>17435</v>
      </c>
      <c r="N19" s="78">
        <v>0</v>
      </c>
      <c r="O19" s="88" t="s">
        <v>141</v>
      </c>
      <c r="P19" s="97">
        <v>299500000</v>
      </c>
      <c r="Q19" s="15"/>
      <c r="R19" s="15"/>
      <c r="S19" s="15"/>
      <c r="T19" s="15"/>
      <c r="U19" s="15"/>
      <c r="V19" s="15"/>
      <c r="W19" s="15"/>
      <c r="X19" s="15"/>
      <c r="Y19" s="15"/>
      <c r="Z19" s="15"/>
      <c r="AA19" s="15"/>
      <c r="AB19" s="15"/>
      <c r="AC19" s="15"/>
      <c r="AD19" s="15"/>
      <c r="AE19" s="30">
        <f>SUM(Tabla13[[#This Row],[Recursos propios 2024]:[Recursos del Balance]])</f>
        <v>299500000</v>
      </c>
      <c r="AF19" s="26">
        <v>298644286</v>
      </c>
      <c r="AG19" s="15"/>
      <c r="AH19" s="15"/>
      <c r="AI19" s="15"/>
      <c r="AJ19" s="15"/>
      <c r="AK19" s="15"/>
      <c r="AL19" s="15"/>
      <c r="AM19" s="15"/>
      <c r="AN19" s="15"/>
      <c r="AO19" s="15"/>
      <c r="AP19" s="15"/>
      <c r="AQ19" s="15"/>
      <c r="AR19" s="15"/>
      <c r="AS19" s="15"/>
      <c r="AT19" s="15"/>
      <c r="AU19" s="15">
        <f>SUM(Tabla13[[#This Row],[Recursos propios 20242]:[Recursos del Balance2]])</f>
        <v>298644286</v>
      </c>
      <c r="AV19" s="27"/>
      <c r="AW19" s="105"/>
      <c r="AX19" s="20">
        <f>+Tabla13[[#This Row],[Total Recursos Comprometido 2024]]/Tabla13[[#This Row],[Total 2024]]</f>
        <v>0.99714285809682801</v>
      </c>
      <c r="AY19" s="39">
        <f>+Tabla13[[#This Row],[Total Recursos Obligados]]/Tabla13[[#This Row],[Total 2024]]</f>
        <v>0</v>
      </c>
      <c r="AZ19" s="40">
        <f>+Tabla13[[#This Row],[Total Recursos Pagados]]/Tabla13[[#This Row],[Total 2024]]</f>
        <v>0</v>
      </c>
      <c r="BA19" s="116"/>
      <c r="BB19" s="108" t="str">
        <f>IF(Tabla13[[#This Row],[Total Recursos Gestionados2]]=0,"_",IF(Tabla13[[#This Row],[Ejecución Recursos Comprometidos]]=0,100%,Tabla13[[#This Row],[Total Recursos Gestionados2]]/Tabla13[[#This Row],[Ejecución Recursos Comprometidos]]))</f>
        <v>_</v>
      </c>
      <c r="BC19" s="44" t="s">
        <v>143</v>
      </c>
      <c r="BD19" s="49" t="s">
        <v>144</v>
      </c>
      <c r="BE19" s="28" t="s">
        <v>145</v>
      </c>
    </row>
    <row r="20" spans="1:57" s="10" customFormat="1" ht="119" x14ac:dyDescent="0.2">
      <c r="A20" s="75">
        <v>73</v>
      </c>
      <c r="B20" s="75" t="s">
        <v>93</v>
      </c>
      <c r="C20" s="75" t="s">
        <v>103</v>
      </c>
      <c r="D20" s="75" t="s">
        <v>104</v>
      </c>
      <c r="E20" s="75" t="s">
        <v>120</v>
      </c>
      <c r="F20" s="75" t="s">
        <v>121</v>
      </c>
      <c r="G20" s="75" t="s">
        <v>122</v>
      </c>
      <c r="H20" s="87">
        <v>2024680010185</v>
      </c>
      <c r="I20" s="76" t="s">
        <v>131</v>
      </c>
      <c r="J20" s="76">
        <v>18415129169.099998</v>
      </c>
      <c r="K20" s="76">
        <v>4309500000</v>
      </c>
      <c r="L20" s="78" t="s">
        <v>124</v>
      </c>
      <c r="M20" s="78">
        <v>17435</v>
      </c>
      <c r="N20" s="78">
        <v>0</v>
      </c>
      <c r="O20" s="88" t="s">
        <v>142</v>
      </c>
      <c r="P20" s="97">
        <v>10000000</v>
      </c>
      <c r="Q20" s="15"/>
      <c r="R20" s="15"/>
      <c r="S20" s="15"/>
      <c r="T20" s="15"/>
      <c r="U20" s="15"/>
      <c r="V20" s="15"/>
      <c r="W20" s="15"/>
      <c r="X20" s="15"/>
      <c r="Y20" s="15"/>
      <c r="Z20" s="15"/>
      <c r="AA20" s="15"/>
      <c r="AB20" s="15"/>
      <c r="AC20" s="15"/>
      <c r="AD20" s="15"/>
      <c r="AE20" s="30">
        <f>SUM(Tabla13[[#This Row],[Recursos propios 2024]:[Recursos del Balance]])</f>
        <v>10000000</v>
      </c>
      <c r="AF20" s="26">
        <v>9600000</v>
      </c>
      <c r="AG20" s="15"/>
      <c r="AH20" s="15"/>
      <c r="AI20" s="15"/>
      <c r="AJ20" s="15"/>
      <c r="AK20" s="15"/>
      <c r="AL20" s="15"/>
      <c r="AM20" s="15"/>
      <c r="AN20" s="15"/>
      <c r="AO20" s="15"/>
      <c r="AP20" s="15"/>
      <c r="AQ20" s="15"/>
      <c r="AR20" s="15"/>
      <c r="AS20" s="15"/>
      <c r="AT20" s="15"/>
      <c r="AU20" s="15">
        <f>SUM(Tabla13[[#This Row],[Recursos propios 20242]:[Recursos del Balance2]])</f>
        <v>9600000</v>
      </c>
      <c r="AV20" s="27">
        <v>4800000</v>
      </c>
      <c r="AW20" s="105">
        <v>4800000</v>
      </c>
      <c r="AX20" s="20">
        <f>+Tabla13[[#This Row],[Total Recursos Comprometido 2024]]/Tabla13[[#This Row],[Total 2024]]</f>
        <v>0.96</v>
      </c>
      <c r="AY20" s="39">
        <f>+Tabla13[[#This Row],[Total Recursos Obligados]]/Tabla13[[#This Row],[Total 2024]]</f>
        <v>0.48</v>
      </c>
      <c r="AZ20" s="40">
        <f>+Tabla13[[#This Row],[Total Recursos Pagados]]/Tabla13[[#This Row],[Total 2024]]</f>
        <v>0.48</v>
      </c>
      <c r="BA20" s="116"/>
      <c r="BB20" s="108" t="str">
        <f>IF(Tabla13[[#This Row],[Total Recursos Gestionados2]]=0,"_",IF(Tabla13[[#This Row],[Ejecución Recursos Comprometidos]]=0,100%,Tabla13[[#This Row],[Total Recursos Gestionados2]]/Tabla13[[#This Row],[Ejecución Recursos Comprometidos]]))</f>
        <v>_</v>
      </c>
      <c r="BC20" s="44" t="s">
        <v>143</v>
      </c>
      <c r="BD20" s="49" t="s">
        <v>144</v>
      </c>
      <c r="BE20" s="28" t="s">
        <v>146</v>
      </c>
    </row>
    <row r="21" spans="1:57" s="10" customFormat="1" ht="209" x14ac:dyDescent="0.2">
      <c r="A21" s="75">
        <v>279</v>
      </c>
      <c r="B21" s="75" t="s">
        <v>93</v>
      </c>
      <c r="C21" s="75" t="s">
        <v>103</v>
      </c>
      <c r="D21" s="75" t="s">
        <v>104</v>
      </c>
      <c r="E21" s="75" t="s">
        <v>120</v>
      </c>
      <c r="F21" s="75" t="s">
        <v>161</v>
      </c>
      <c r="G21" s="75" t="s">
        <v>162</v>
      </c>
      <c r="H21" s="135">
        <v>2024680010185</v>
      </c>
      <c r="I21" s="130" t="s">
        <v>131</v>
      </c>
      <c r="J21" s="130">
        <v>18415129169.099998</v>
      </c>
      <c r="K21" s="130">
        <v>4309500000</v>
      </c>
      <c r="L21" s="130" t="s">
        <v>124</v>
      </c>
      <c r="M21" s="130">
        <v>17435</v>
      </c>
      <c r="N21" s="130"/>
      <c r="O21" s="130"/>
      <c r="P21" s="129">
        <v>100000000</v>
      </c>
      <c r="Q21" s="15"/>
      <c r="R21" s="15"/>
      <c r="S21" s="15"/>
      <c r="T21" s="15"/>
      <c r="U21" s="15"/>
      <c r="V21" s="15"/>
      <c r="W21" s="15"/>
      <c r="X21" s="15"/>
      <c r="Y21" s="15"/>
      <c r="Z21" s="15"/>
      <c r="AA21" s="15"/>
      <c r="AB21" s="15"/>
      <c r="AC21" s="15"/>
      <c r="AD21" s="15"/>
      <c r="AE21" s="30">
        <f>SUM(Tabla13[[#This Row],[Recursos propios 2024]:[Recursos del Balance]])</f>
        <v>100000000</v>
      </c>
      <c r="AF21" s="26"/>
      <c r="AG21" s="15"/>
      <c r="AH21" s="15"/>
      <c r="AI21" s="15"/>
      <c r="AJ21" s="15"/>
      <c r="AK21" s="15"/>
      <c r="AL21" s="15"/>
      <c r="AM21" s="15"/>
      <c r="AN21" s="15"/>
      <c r="AO21" s="15"/>
      <c r="AP21" s="15"/>
      <c r="AQ21" s="15"/>
      <c r="AR21" s="15"/>
      <c r="AS21" s="15"/>
      <c r="AT21" s="15"/>
      <c r="AU21" s="15">
        <f>SUM(Tabla13[[#This Row],[Recursos propios 20242]:[Recursos del Balance2]])</f>
        <v>0</v>
      </c>
      <c r="AV21" s="27"/>
      <c r="AW21" s="105"/>
      <c r="AX21" s="20">
        <f>+Tabla13[[#This Row],[Total Recursos Comprometido 2024]]/Tabla13[[#This Row],[Total 2024]]</f>
        <v>0</v>
      </c>
      <c r="AY21" s="39">
        <f>+Tabla13[[#This Row],[Total Recursos Obligados]]/Tabla13[[#This Row],[Total 2024]]</f>
        <v>0</v>
      </c>
      <c r="AZ21" s="40">
        <f>+Tabla13[[#This Row],[Total Recursos Pagados]]/Tabla13[[#This Row],[Total 2024]]</f>
        <v>0</v>
      </c>
      <c r="BA21" s="67"/>
      <c r="BB21" s="108" t="str">
        <f>IF(Tabla13[[#This Row],[Total Recursos Gestionados2]]=0,"_",IF(Tabla13[[#This Row],[Ejecución Recursos Comprometidos]]=0,100%,Tabla13[[#This Row],[Total Recursos Gestionados2]]/Tabla13[[#This Row],[Ejecución Recursos Comprometidos]]))</f>
        <v>_</v>
      </c>
      <c r="BC21" s="44" t="s">
        <v>143</v>
      </c>
      <c r="BD21" s="49" t="s">
        <v>144</v>
      </c>
      <c r="BE21" s="28" t="s">
        <v>146</v>
      </c>
    </row>
    <row r="22" spans="1:57" s="16" customFormat="1" ht="18" x14ac:dyDescent="0.2">
      <c r="A22" s="82"/>
      <c r="B22" s="75"/>
      <c r="C22" s="75"/>
      <c r="D22" s="75"/>
      <c r="E22" s="75"/>
      <c r="F22" s="75"/>
      <c r="G22" s="83"/>
      <c r="H22" s="89"/>
      <c r="I22" s="76"/>
      <c r="J22" s="80"/>
      <c r="K22" s="80"/>
      <c r="L22" s="78"/>
      <c r="M22" s="78"/>
      <c r="N22" s="79"/>
      <c r="O22" s="88"/>
      <c r="P22" s="97"/>
      <c r="Q22" s="15"/>
      <c r="R22" s="15"/>
      <c r="S22" s="15"/>
      <c r="T22" s="15"/>
      <c r="U22" s="15"/>
      <c r="V22" s="15"/>
      <c r="W22" s="15"/>
      <c r="X22" s="15"/>
      <c r="Y22" s="15"/>
      <c r="Z22" s="15"/>
      <c r="AA22" s="15"/>
      <c r="AB22" s="15"/>
      <c r="AC22" s="15"/>
      <c r="AD22" s="15"/>
      <c r="AE22" s="143">
        <f>+SUM(AE11:AE21)</f>
        <v>5520320000</v>
      </c>
      <c r="AF22" s="26"/>
      <c r="AG22" s="15"/>
      <c r="AH22" s="15"/>
      <c r="AI22" s="15"/>
      <c r="AJ22" s="15"/>
      <c r="AK22" s="15"/>
      <c r="AL22" s="15"/>
      <c r="AM22" s="15"/>
      <c r="AN22" s="15"/>
      <c r="AO22" s="15"/>
      <c r="AP22" s="15"/>
      <c r="AQ22" s="15"/>
      <c r="AR22" s="15"/>
      <c r="AS22" s="15"/>
      <c r="AT22" s="15"/>
      <c r="AU22" s="142">
        <f>+SUM(AU11:AU21)</f>
        <v>4207084086</v>
      </c>
      <c r="AV22" s="142">
        <f t="shared" ref="AV22:AW22" si="0">+SUM(AV11:AV21)</f>
        <v>1051824598</v>
      </c>
      <c r="AW22" s="142">
        <f t="shared" si="0"/>
        <v>961124598</v>
      </c>
      <c r="AX22" s="20"/>
      <c r="AY22" s="39"/>
      <c r="AZ22" s="40"/>
      <c r="BA22" s="67"/>
      <c r="BB22" s="108" t="str">
        <f>IF(Tabla13[[#This Row],[Total Recursos Gestionados2]]=0,"_",IF(Tabla13[[#This Row],[Ejecución Recursos Comprometidos]]=0,100%,Tabla13[[#This Row],[Total Recursos Gestionados2]]/Tabla13[[#This Row],[Ejecución Recursos Comprometidos]]))</f>
        <v>_</v>
      </c>
      <c r="BC22" s="44"/>
      <c r="BD22" s="49"/>
      <c r="BE22" s="28"/>
    </row>
    <row r="23" spans="1:57" s="10" customFormat="1" ht="18" x14ac:dyDescent="0.2">
      <c r="A23" s="82"/>
      <c r="B23" s="75"/>
      <c r="C23" s="75"/>
      <c r="D23" s="75"/>
      <c r="E23" s="75"/>
      <c r="F23" s="75"/>
      <c r="G23" s="83"/>
      <c r="H23" s="89"/>
      <c r="I23" s="76"/>
      <c r="J23" s="80"/>
      <c r="K23" s="80"/>
      <c r="L23" s="78"/>
      <c r="M23" s="78"/>
      <c r="N23" s="79"/>
      <c r="O23" s="88"/>
      <c r="P23" s="97"/>
      <c r="Q23" s="17"/>
      <c r="R23" s="17"/>
      <c r="S23" s="17"/>
      <c r="T23" s="17"/>
      <c r="U23" s="17"/>
      <c r="V23" s="17"/>
      <c r="W23" s="17"/>
      <c r="X23" s="17"/>
      <c r="Y23" s="17"/>
      <c r="Z23" s="17"/>
      <c r="AA23" s="17"/>
      <c r="AB23" s="17"/>
      <c r="AC23" s="32"/>
      <c r="AD23" s="32"/>
      <c r="AE23" s="30"/>
      <c r="AF23" s="33"/>
      <c r="AG23" s="17"/>
      <c r="AH23" s="17"/>
      <c r="AI23" s="17"/>
      <c r="AJ23" s="17"/>
      <c r="AK23" s="17"/>
      <c r="AL23" s="17"/>
      <c r="AM23" s="17"/>
      <c r="AN23" s="17"/>
      <c r="AO23" s="17"/>
      <c r="AP23" s="17"/>
      <c r="AQ23" s="17"/>
      <c r="AR23" s="17"/>
      <c r="AS23" s="32"/>
      <c r="AT23" s="32"/>
      <c r="AU23" s="15"/>
      <c r="AV23" s="25"/>
      <c r="AW23" s="104"/>
      <c r="AX23" s="21"/>
      <c r="AY23" s="18"/>
      <c r="AZ23" s="22"/>
      <c r="BA23" s="65"/>
      <c r="BB23" s="107" t="str">
        <f>IF(Tabla13[[#This Row],[Total Recursos Gestionados2]]=0,"_",IF(Tabla13[[#This Row],[Ejecución Recursos Comprometidos]]=0,100%,Tabla13[[#This Row],[Total Recursos Gestionados2]]/Tabla13[[#This Row],[Ejecución Recursos Comprometidos]]))</f>
        <v>_</v>
      </c>
      <c r="BC23" s="48"/>
      <c r="BD23" s="49"/>
      <c r="BE23" s="28"/>
    </row>
    <row r="24" spans="1:57" s="16" customFormat="1" ht="18" x14ac:dyDescent="0.2">
      <c r="A24" s="82"/>
      <c r="B24" s="75"/>
      <c r="C24" s="75"/>
      <c r="D24" s="75"/>
      <c r="E24" s="75"/>
      <c r="F24" s="75"/>
      <c r="G24" s="83"/>
      <c r="H24" s="89"/>
      <c r="I24" s="76"/>
      <c r="J24" s="81"/>
      <c r="K24" s="81"/>
      <c r="L24" s="78"/>
      <c r="M24" s="78"/>
      <c r="N24" s="79"/>
      <c r="O24" s="88"/>
      <c r="P24" s="97"/>
      <c r="Q24" s="15"/>
      <c r="R24" s="15"/>
      <c r="S24" s="15"/>
      <c r="T24" s="15"/>
      <c r="U24" s="15"/>
      <c r="V24" s="15"/>
      <c r="W24" s="15"/>
      <c r="X24" s="15"/>
      <c r="Y24" s="15"/>
      <c r="Z24" s="15"/>
      <c r="AA24" s="15"/>
      <c r="AB24" s="15"/>
      <c r="AC24" s="15"/>
      <c r="AD24" s="15"/>
      <c r="AE24" s="30"/>
      <c r="AF24" s="26"/>
      <c r="AG24" s="15"/>
      <c r="AH24" s="15"/>
      <c r="AI24" s="15"/>
      <c r="AJ24" s="15"/>
      <c r="AK24" s="15"/>
      <c r="AL24" s="15"/>
      <c r="AM24" s="15"/>
      <c r="AN24" s="15"/>
      <c r="AO24" s="15"/>
      <c r="AP24" s="15"/>
      <c r="AQ24" s="15"/>
      <c r="AR24" s="15"/>
      <c r="AS24" s="15"/>
      <c r="AT24" s="15"/>
      <c r="AU24" s="15"/>
      <c r="AV24" s="27"/>
      <c r="AW24" s="105"/>
      <c r="AX24" s="20"/>
      <c r="AY24" s="39"/>
      <c r="AZ24" s="40"/>
      <c r="BA24" s="67"/>
      <c r="BB24" s="108" t="str">
        <f>IF(Tabla13[[#This Row],[Total Recursos Gestionados2]]=0,"_",IF(Tabla13[[#This Row],[Ejecución Recursos Comprometidos]]=0,100%,Tabla13[[#This Row],[Total Recursos Gestionados2]]/Tabla13[[#This Row],[Ejecución Recursos Comprometidos]]))</f>
        <v>_</v>
      </c>
      <c r="BC24" s="44"/>
      <c r="BD24" s="49"/>
      <c r="BE24" s="28"/>
    </row>
    <row r="25" spans="1:57" s="10" customFormat="1" ht="18" x14ac:dyDescent="0.2">
      <c r="A25" s="82"/>
      <c r="B25" s="75"/>
      <c r="C25" s="75"/>
      <c r="D25" s="75"/>
      <c r="E25" s="75"/>
      <c r="F25" s="75"/>
      <c r="G25" s="83"/>
      <c r="H25" s="89"/>
      <c r="I25" s="76"/>
      <c r="J25" s="81"/>
      <c r="K25" s="81"/>
      <c r="L25" s="78"/>
      <c r="M25" s="78"/>
      <c r="N25" s="79"/>
      <c r="O25" s="88"/>
      <c r="P25" s="97"/>
      <c r="Q25" s="15"/>
      <c r="R25" s="15"/>
      <c r="S25" s="15"/>
      <c r="T25" s="15"/>
      <c r="U25" s="15"/>
      <c r="V25" s="15"/>
      <c r="W25" s="15"/>
      <c r="X25" s="15"/>
      <c r="Y25" s="15"/>
      <c r="Z25" s="15"/>
      <c r="AA25" s="15"/>
      <c r="AB25" s="15"/>
      <c r="AC25" s="15"/>
      <c r="AD25" s="15"/>
      <c r="AE25" s="30"/>
      <c r="AF25" s="26"/>
      <c r="AG25" s="15"/>
      <c r="AH25" s="15"/>
      <c r="AI25" s="15"/>
      <c r="AJ25" s="15"/>
      <c r="AK25" s="15"/>
      <c r="AL25" s="15"/>
      <c r="AM25" s="15"/>
      <c r="AN25" s="15"/>
      <c r="AO25" s="15"/>
      <c r="AP25" s="15"/>
      <c r="AQ25" s="15"/>
      <c r="AR25" s="15"/>
      <c r="AS25" s="15"/>
      <c r="AT25" s="15"/>
      <c r="AU25" s="15"/>
      <c r="AV25" s="27"/>
      <c r="AW25" s="105"/>
      <c r="AX25" s="20"/>
      <c r="AY25" s="39"/>
      <c r="AZ25" s="40"/>
      <c r="BA25" s="67"/>
      <c r="BB25" s="108" t="str">
        <f>IF(Tabla13[[#This Row],[Total Recursos Gestionados2]]=0,"_",IF(Tabla13[[#This Row],[Ejecución Recursos Comprometidos]]=0,100%,Tabla13[[#This Row],[Total Recursos Gestionados2]]/Tabla13[[#This Row],[Ejecución Recursos Comprometidos]]))</f>
        <v>_</v>
      </c>
      <c r="BC25" s="44"/>
      <c r="BD25" s="49"/>
      <c r="BE25" s="28"/>
    </row>
    <row r="26" spans="1:57" s="10" customFormat="1" ht="18" x14ac:dyDescent="0.2">
      <c r="A26" s="82"/>
      <c r="B26" s="75"/>
      <c r="C26" s="75"/>
      <c r="D26" s="75"/>
      <c r="E26" s="75"/>
      <c r="F26" s="75"/>
      <c r="G26" s="83"/>
      <c r="H26" s="87"/>
      <c r="I26" s="76"/>
      <c r="J26" s="77"/>
      <c r="K26" s="77"/>
      <c r="L26" s="78"/>
      <c r="M26" s="78"/>
      <c r="N26" s="79"/>
      <c r="O26" s="88"/>
      <c r="P26" s="97"/>
      <c r="Q26" s="15"/>
      <c r="R26" s="15"/>
      <c r="S26" s="15"/>
      <c r="T26" s="15"/>
      <c r="U26" s="15"/>
      <c r="V26" s="15"/>
      <c r="W26" s="15"/>
      <c r="X26" s="15"/>
      <c r="Y26" s="15"/>
      <c r="Z26" s="15"/>
      <c r="AA26" s="15"/>
      <c r="AB26" s="15"/>
      <c r="AC26" s="15"/>
      <c r="AD26" s="15"/>
      <c r="AE26" s="30"/>
      <c r="AF26" s="26"/>
      <c r="AG26" s="15"/>
      <c r="AH26" s="15"/>
      <c r="AI26" s="15"/>
      <c r="AJ26" s="15"/>
      <c r="AK26" s="15"/>
      <c r="AL26" s="15"/>
      <c r="AM26" s="15"/>
      <c r="AN26" s="15"/>
      <c r="AO26" s="15"/>
      <c r="AP26" s="15"/>
      <c r="AQ26" s="15"/>
      <c r="AR26" s="15"/>
      <c r="AS26" s="15"/>
      <c r="AT26" s="15"/>
      <c r="AU26" s="15"/>
      <c r="AV26" s="27"/>
      <c r="AW26" s="105"/>
      <c r="AX26" s="68"/>
      <c r="AY26" s="19"/>
      <c r="AZ26" s="69"/>
      <c r="BA26" s="66"/>
      <c r="BB26" s="108" t="str">
        <f>IF(Tabla13[[#This Row],[Total Recursos Gestionados2]]=0,"_",IF(Tabla13[[#This Row],[Ejecución Recursos Comprometidos]]=0,100%,Tabla13[[#This Row],[Total Recursos Gestionados2]]/Tabla13[[#This Row],[Ejecución Recursos Comprometidos]]))</f>
        <v>_</v>
      </c>
      <c r="BC26" s="48"/>
      <c r="BD26" s="49"/>
      <c r="BE26" s="28"/>
    </row>
    <row r="27" spans="1:57" s="10" customFormat="1" ht="18" x14ac:dyDescent="0.2">
      <c r="A27" s="82"/>
      <c r="B27" s="75"/>
      <c r="C27" s="75"/>
      <c r="D27" s="75"/>
      <c r="E27" s="75"/>
      <c r="F27" s="75"/>
      <c r="G27" s="83"/>
      <c r="H27" s="87"/>
      <c r="I27" s="76"/>
      <c r="J27" s="77"/>
      <c r="K27" s="77"/>
      <c r="L27" s="78"/>
      <c r="M27" s="78"/>
      <c r="N27" s="79"/>
      <c r="O27" s="88"/>
      <c r="P27" s="97"/>
      <c r="Q27" s="17"/>
      <c r="R27" s="17"/>
      <c r="S27" s="17"/>
      <c r="T27" s="17"/>
      <c r="U27" s="17"/>
      <c r="V27" s="17"/>
      <c r="W27" s="17"/>
      <c r="X27" s="17"/>
      <c r="Y27" s="17"/>
      <c r="Z27" s="17"/>
      <c r="AA27" s="17"/>
      <c r="AB27" s="17"/>
      <c r="AC27" s="17"/>
      <c r="AD27" s="17"/>
      <c r="AE27" s="30"/>
      <c r="AF27" s="33"/>
      <c r="AG27" s="17"/>
      <c r="AH27" s="17"/>
      <c r="AI27" s="17"/>
      <c r="AJ27" s="17"/>
      <c r="AK27" s="17"/>
      <c r="AL27" s="17"/>
      <c r="AM27" s="17"/>
      <c r="AN27" s="17"/>
      <c r="AO27" s="17"/>
      <c r="AP27" s="17"/>
      <c r="AQ27" s="17"/>
      <c r="AR27" s="17"/>
      <c r="AS27" s="17"/>
      <c r="AT27" s="17"/>
      <c r="AU27" s="15"/>
      <c r="AV27" s="25"/>
      <c r="AW27" s="104"/>
      <c r="AX27" s="21"/>
      <c r="AY27" s="18"/>
      <c r="AZ27" s="22"/>
      <c r="BA27" s="65"/>
      <c r="BB27" s="107" t="str">
        <f>IF(Tabla13[[#This Row],[Total Recursos Gestionados2]]=0,"_",IF(Tabla13[[#This Row],[Ejecución Recursos Comprometidos]]=0,100%,Tabla13[[#This Row],[Total Recursos Gestionados2]]/Tabla13[[#This Row],[Ejecución Recursos Comprometidos]]))</f>
        <v>_</v>
      </c>
      <c r="BC27" s="48"/>
      <c r="BD27" s="49"/>
      <c r="BE27" s="28"/>
    </row>
    <row r="28" spans="1:57" s="10" customFormat="1" ht="18" x14ac:dyDescent="0.2">
      <c r="A28" s="82"/>
      <c r="B28" s="75"/>
      <c r="C28" s="75"/>
      <c r="D28" s="75"/>
      <c r="E28" s="75"/>
      <c r="F28" s="75"/>
      <c r="G28" s="83"/>
      <c r="H28" s="87"/>
      <c r="I28" s="76"/>
      <c r="J28" s="77"/>
      <c r="K28" s="77"/>
      <c r="L28" s="78"/>
      <c r="M28" s="78"/>
      <c r="N28" s="79"/>
      <c r="O28" s="88"/>
      <c r="P28" s="98"/>
      <c r="Q28" s="15"/>
      <c r="R28" s="15"/>
      <c r="S28" s="15"/>
      <c r="T28" s="15"/>
      <c r="U28" s="15"/>
      <c r="V28" s="15"/>
      <c r="W28" s="15"/>
      <c r="X28" s="15"/>
      <c r="Y28" s="15"/>
      <c r="Z28" s="15"/>
      <c r="AA28" s="15"/>
      <c r="AB28" s="15"/>
      <c r="AC28" s="15"/>
      <c r="AD28" s="15"/>
      <c r="AE28" s="30"/>
      <c r="AF28" s="26"/>
      <c r="AG28" s="15"/>
      <c r="AH28" s="15"/>
      <c r="AI28" s="15"/>
      <c r="AJ28" s="15"/>
      <c r="AK28" s="15"/>
      <c r="AL28" s="15"/>
      <c r="AM28" s="15"/>
      <c r="AN28" s="15"/>
      <c r="AO28" s="15"/>
      <c r="AP28" s="15"/>
      <c r="AQ28" s="15"/>
      <c r="AR28" s="15"/>
      <c r="AS28" s="15"/>
      <c r="AT28" s="15"/>
      <c r="AU28" s="15"/>
      <c r="AV28" s="27"/>
      <c r="AW28" s="105"/>
      <c r="AX28" s="68"/>
      <c r="AY28" s="19"/>
      <c r="AZ28" s="69"/>
      <c r="BA28" s="66"/>
      <c r="BB28" s="108" t="str">
        <f>IF(Tabla13[[#This Row],[Total Recursos Gestionados2]]=0,"_",IF(Tabla13[[#This Row],[Ejecución Recursos Comprometidos]]=0,100%,Tabla13[[#This Row],[Total Recursos Gestionados2]]/Tabla13[[#This Row],[Ejecución Recursos Comprometidos]]))</f>
        <v>_</v>
      </c>
      <c r="BC28" s="48"/>
      <c r="BD28" s="49"/>
      <c r="BE28" s="28"/>
    </row>
    <row r="29" spans="1:57" s="10" customFormat="1" ht="18" x14ac:dyDescent="0.2">
      <c r="A29" s="82"/>
      <c r="B29" s="75"/>
      <c r="C29" s="75"/>
      <c r="D29" s="75"/>
      <c r="E29" s="75"/>
      <c r="F29" s="75"/>
      <c r="G29" s="83"/>
      <c r="H29" s="87"/>
      <c r="I29" s="76"/>
      <c r="J29" s="77"/>
      <c r="K29" s="77"/>
      <c r="L29" s="78"/>
      <c r="M29" s="78"/>
      <c r="N29" s="79"/>
      <c r="O29" s="88"/>
      <c r="P29" s="98"/>
      <c r="Q29" s="17"/>
      <c r="R29" s="17"/>
      <c r="S29" s="17"/>
      <c r="T29" s="17"/>
      <c r="U29" s="17"/>
      <c r="V29" s="17"/>
      <c r="W29" s="17"/>
      <c r="X29" s="17"/>
      <c r="Y29" s="17"/>
      <c r="Z29" s="17"/>
      <c r="AA29" s="17"/>
      <c r="AB29" s="17"/>
      <c r="AC29" s="17"/>
      <c r="AD29" s="17"/>
      <c r="AE29" s="23"/>
      <c r="AF29" s="33"/>
      <c r="AG29" s="17"/>
      <c r="AH29" s="17"/>
      <c r="AI29" s="17"/>
      <c r="AJ29" s="17"/>
      <c r="AK29" s="17"/>
      <c r="AL29" s="17"/>
      <c r="AM29" s="17"/>
      <c r="AN29" s="17"/>
      <c r="AO29" s="17"/>
      <c r="AP29" s="17"/>
      <c r="AQ29" s="17"/>
      <c r="AR29" s="17"/>
      <c r="AS29" s="17"/>
      <c r="AT29" s="17"/>
      <c r="AU29" s="17"/>
      <c r="AV29" s="25"/>
      <c r="AW29" s="104"/>
      <c r="AX29" s="21"/>
      <c r="AY29" s="18"/>
      <c r="AZ29" s="22"/>
      <c r="BA29" s="65"/>
      <c r="BB29" s="107" t="str">
        <f>IF(Tabla13[[#This Row],[Total Recursos Gestionados2]]=0,"_",IF(Tabla13[[#This Row],[Ejecución Recursos Comprometidos]]=0,100%,Tabla13[[#This Row],[Total Recursos Gestionados2]]/Tabla13[[#This Row],[Ejecución Recursos Comprometidos]]))</f>
        <v>_</v>
      </c>
      <c r="BC29" s="48"/>
      <c r="BD29" s="49"/>
      <c r="BE29" s="28"/>
    </row>
    <row r="30" spans="1:57" s="10" customFormat="1" ht="19" thickBot="1" x14ac:dyDescent="0.25">
      <c r="A30" s="84"/>
      <c r="B30" s="85"/>
      <c r="C30" s="85"/>
      <c r="D30" s="85"/>
      <c r="E30" s="85"/>
      <c r="F30" s="85"/>
      <c r="G30" s="86"/>
      <c r="H30" s="90"/>
      <c r="I30" s="91"/>
      <c r="J30" s="92"/>
      <c r="K30" s="93"/>
      <c r="L30" s="94"/>
      <c r="M30" s="94"/>
      <c r="N30" s="95"/>
      <c r="O30" s="96"/>
      <c r="P30" s="99"/>
      <c r="Q30" s="100"/>
      <c r="R30" s="100"/>
      <c r="S30" s="100"/>
      <c r="T30" s="100"/>
      <c r="U30" s="100"/>
      <c r="V30" s="100"/>
      <c r="W30" s="100"/>
      <c r="X30" s="100"/>
      <c r="Y30" s="100"/>
      <c r="Z30" s="100"/>
      <c r="AA30" s="100"/>
      <c r="AB30" s="100"/>
      <c r="AC30" s="100"/>
      <c r="AD30" s="100"/>
      <c r="AE30" s="101"/>
      <c r="AF30" s="102"/>
      <c r="AG30" s="100"/>
      <c r="AH30" s="100"/>
      <c r="AI30" s="100"/>
      <c r="AJ30" s="100"/>
      <c r="AK30" s="100"/>
      <c r="AL30" s="100"/>
      <c r="AM30" s="100"/>
      <c r="AN30" s="100"/>
      <c r="AO30" s="100"/>
      <c r="AP30" s="100"/>
      <c r="AQ30" s="100"/>
      <c r="AR30" s="100"/>
      <c r="AS30" s="100"/>
      <c r="AT30" s="100"/>
      <c r="AU30" s="100"/>
      <c r="AV30" s="103"/>
      <c r="AW30" s="106"/>
      <c r="AX30" s="68"/>
      <c r="AY30" s="19"/>
      <c r="AZ30" s="69"/>
      <c r="BA30" s="66"/>
      <c r="BB30" s="108" t="str">
        <f>IF(Tabla13[[#This Row],[Total Recursos Gestionados2]]=0,"_",IF(Tabla13[[#This Row],[Ejecución Recursos Comprometidos]]=0,100%,Tabla13[[#This Row],[Total Recursos Gestionados2]]/Tabla13[[#This Row],[Ejecución Recursos Comprometidos]]))</f>
        <v>_</v>
      </c>
      <c r="BC30" s="109"/>
      <c r="BD30" s="110"/>
      <c r="BE30" s="34"/>
    </row>
    <row r="32" spans="1:57" x14ac:dyDescent="0.2">
      <c r="AU32" s="146"/>
    </row>
  </sheetData>
  <sheetProtection formatCells="0" formatColumns="0" formatRows="0" insertRows="0" autoFilter="0"/>
  <mergeCells count="13">
    <mergeCell ref="BC9:BD9"/>
    <mergeCell ref="A1:B4"/>
    <mergeCell ref="A9:G9"/>
    <mergeCell ref="H9:O9"/>
    <mergeCell ref="P9:AE9"/>
    <mergeCell ref="AF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BE27"/>
  <sheetViews>
    <sheetView showGridLines="0" topLeftCell="L11" zoomScale="87" zoomScaleNormal="100" workbookViewId="0">
      <selection activeCell="O20" sqref="O20"/>
    </sheetView>
  </sheetViews>
  <sheetFormatPr baseColWidth="10" defaultColWidth="11.33203125" defaultRowHeight="15" x14ac:dyDescent="0.2"/>
  <cols>
    <col min="1" max="1" width="19" style="4" customWidth="1"/>
    <col min="2" max="2" width="26.6640625" style="4" customWidth="1"/>
    <col min="3" max="3" width="20.33203125" style="4" customWidth="1"/>
    <col min="4" max="4" width="19.33203125" style="4" customWidth="1"/>
    <col min="5" max="5" width="40.5" style="4" customWidth="1"/>
    <col min="6" max="6" width="19.33203125" style="4" customWidth="1"/>
    <col min="7" max="7" width="69" style="4" customWidth="1"/>
    <col min="8" max="8" width="19.33203125" style="4" customWidth="1"/>
    <col min="9" max="9" width="69" style="4" customWidth="1"/>
    <col min="10" max="10" width="12.5" style="4" customWidth="1"/>
    <col min="11" max="11" width="16.33203125" style="4" customWidth="1"/>
    <col min="12" max="12" width="20" style="4" customWidth="1"/>
    <col min="13" max="14" width="23.33203125" style="4" customWidth="1"/>
    <col min="15" max="16" width="18.6640625" style="4" customWidth="1"/>
    <col min="17" max="17" width="19.33203125" style="5" hidden="1" customWidth="1"/>
    <col min="18" max="49" width="27.33203125" style="4" customWidth="1"/>
    <col min="50" max="52" width="22.6640625" style="42" customWidth="1"/>
    <col min="53" max="53" width="27.33203125" style="4" customWidth="1"/>
    <col min="54" max="54" width="16.33203125" style="4" customWidth="1"/>
    <col min="55" max="55" width="20.33203125" style="4" customWidth="1"/>
    <col min="56" max="56" width="19.6640625" style="4"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52"/>
      <c r="B1" s="153"/>
      <c r="C1" s="166" t="s">
        <v>31</v>
      </c>
      <c r="D1" s="167"/>
      <c r="E1" s="167"/>
      <c r="F1" s="167"/>
      <c r="G1" s="167"/>
      <c r="H1" s="167"/>
      <c r="I1" s="167"/>
      <c r="J1" s="167"/>
      <c r="K1" s="167"/>
      <c r="L1" s="167"/>
      <c r="M1" s="167"/>
      <c r="N1" s="167"/>
      <c r="O1" s="167"/>
      <c r="P1" s="167"/>
      <c r="Q1" s="167"/>
      <c r="R1" s="167"/>
      <c r="S1" s="167"/>
      <c r="T1" s="167"/>
      <c r="U1" s="167"/>
      <c r="V1" s="167"/>
      <c r="W1" s="167"/>
      <c r="X1" s="167"/>
      <c r="Y1" s="167"/>
      <c r="Z1" s="167"/>
      <c r="AA1" s="167"/>
      <c r="AB1" s="167"/>
      <c r="AC1" s="167"/>
      <c r="AD1" s="167"/>
      <c r="AE1" s="167"/>
      <c r="AF1" s="167"/>
      <c r="AG1" s="167"/>
      <c r="AH1" s="167"/>
      <c r="AI1" s="167"/>
      <c r="AJ1" s="167"/>
      <c r="AK1" s="167"/>
      <c r="AL1" s="167"/>
      <c r="AM1" s="167"/>
      <c r="AN1" s="167"/>
      <c r="AO1" s="167"/>
      <c r="AP1" s="167"/>
      <c r="AQ1" s="167"/>
      <c r="AR1" s="167"/>
      <c r="AS1" s="167"/>
      <c r="AT1" s="167"/>
      <c r="AU1" s="167"/>
      <c r="AV1" s="167"/>
      <c r="AW1" s="167"/>
      <c r="AX1" s="167"/>
      <c r="AY1" s="167"/>
      <c r="AZ1" s="167"/>
      <c r="BA1" s="167"/>
      <c r="BB1" s="168"/>
      <c r="BC1" s="175" t="s">
        <v>32</v>
      </c>
      <c r="BD1" s="176"/>
      <c r="BE1" s="177"/>
    </row>
    <row r="2" spans="1:57" ht="30" customHeight="1" x14ac:dyDescent="0.2">
      <c r="A2" s="154"/>
      <c r="B2" s="155"/>
      <c r="C2" s="169"/>
      <c r="D2" s="170"/>
      <c r="E2" s="170"/>
      <c r="F2" s="170"/>
      <c r="G2" s="170"/>
      <c r="H2" s="170"/>
      <c r="I2" s="170"/>
      <c r="J2" s="170"/>
      <c r="K2" s="170"/>
      <c r="L2" s="170"/>
      <c r="M2" s="170"/>
      <c r="N2" s="170"/>
      <c r="O2" s="170"/>
      <c r="P2" s="170"/>
      <c r="Q2" s="170"/>
      <c r="R2" s="170"/>
      <c r="S2" s="170"/>
      <c r="T2" s="170"/>
      <c r="U2" s="170"/>
      <c r="V2" s="170"/>
      <c r="W2" s="170"/>
      <c r="X2" s="170"/>
      <c r="Y2" s="170"/>
      <c r="Z2" s="170"/>
      <c r="AA2" s="170"/>
      <c r="AB2" s="170"/>
      <c r="AC2" s="170"/>
      <c r="AD2" s="170"/>
      <c r="AE2" s="170"/>
      <c r="AF2" s="170"/>
      <c r="AG2" s="170"/>
      <c r="AH2" s="170"/>
      <c r="AI2" s="170"/>
      <c r="AJ2" s="170"/>
      <c r="AK2" s="170"/>
      <c r="AL2" s="170"/>
      <c r="AM2" s="170"/>
      <c r="AN2" s="170"/>
      <c r="AO2" s="170"/>
      <c r="AP2" s="170"/>
      <c r="AQ2" s="170"/>
      <c r="AR2" s="170"/>
      <c r="AS2" s="170"/>
      <c r="AT2" s="170"/>
      <c r="AU2" s="170"/>
      <c r="AV2" s="170"/>
      <c r="AW2" s="170"/>
      <c r="AX2" s="170"/>
      <c r="AY2" s="170"/>
      <c r="AZ2" s="170"/>
      <c r="BA2" s="170"/>
      <c r="BB2" s="171"/>
      <c r="BC2" s="187" t="s">
        <v>166</v>
      </c>
      <c r="BD2" s="188"/>
      <c r="BE2" s="189"/>
    </row>
    <row r="3" spans="1:57" ht="30" customHeight="1" x14ac:dyDescent="0.2">
      <c r="A3" s="154"/>
      <c r="B3" s="155"/>
      <c r="C3" s="169"/>
      <c r="D3" s="170"/>
      <c r="E3" s="170"/>
      <c r="F3" s="170"/>
      <c r="G3" s="170"/>
      <c r="H3" s="170"/>
      <c r="I3" s="170"/>
      <c r="J3" s="170"/>
      <c r="K3" s="170"/>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1"/>
      <c r="BC3" s="178" t="s">
        <v>167</v>
      </c>
      <c r="BD3" s="179"/>
      <c r="BE3" s="180"/>
    </row>
    <row r="4" spans="1:57" ht="30" customHeight="1" thickBot="1" x14ac:dyDescent="0.25">
      <c r="A4" s="156"/>
      <c r="B4" s="157"/>
      <c r="C4" s="172"/>
      <c r="D4" s="173"/>
      <c r="E4" s="173"/>
      <c r="F4" s="173"/>
      <c r="G4" s="173"/>
      <c r="H4" s="173"/>
      <c r="I4" s="173"/>
      <c r="J4" s="173"/>
      <c r="K4" s="173"/>
      <c r="L4" s="173"/>
      <c r="M4" s="173"/>
      <c r="N4" s="173"/>
      <c r="O4" s="173"/>
      <c r="P4" s="173"/>
      <c r="Q4" s="173"/>
      <c r="R4" s="173"/>
      <c r="S4" s="173"/>
      <c r="T4" s="173"/>
      <c r="U4" s="173"/>
      <c r="V4" s="173"/>
      <c r="W4" s="173"/>
      <c r="X4" s="173"/>
      <c r="Y4" s="173"/>
      <c r="Z4" s="173"/>
      <c r="AA4" s="173"/>
      <c r="AB4" s="173"/>
      <c r="AC4" s="173"/>
      <c r="AD4" s="173"/>
      <c r="AE4" s="173"/>
      <c r="AF4" s="173"/>
      <c r="AG4" s="173"/>
      <c r="AH4" s="173"/>
      <c r="AI4" s="173"/>
      <c r="AJ4" s="173"/>
      <c r="AK4" s="173"/>
      <c r="AL4" s="173"/>
      <c r="AM4" s="173"/>
      <c r="AN4" s="173"/>
      <c r="AO4" s="173"/>
      <c r="AP4" s="173"/>
      <c r="AQ4" s="173"/>
      <c r="AR4" s="173"/>
      <c r="AS4" s="173"/>
      <c r="AT4" s="173"/>
      <c r="AU4" s="173"/>
      <c r="AV4" s="173"/>
      <c r="AW4" s="173"/>
      <c r="AX4" s="173"/>
      <c r="AY4" s="173"/>
      <c r="AZ4" s="173"/>
      <c r="BA4" s="173"/>
      <c r="BB4" s="174"/>
      <c r="BC4" s="181" t="s">
        <v>169</v>
      </c>
      <c r="BD4" s="182"/>
      <c r="BE4" s="183"/>
    </row>
    <row r="5" spans="1:57" ht="23.25" customHeight="1" thickTop="1" x14ac:dyDescent="0.2">
      <c r="Q5" s="4"/>
      <c r="BE5" s="11"/>
    </row>
    <row r="6" spans="1:57" ht="28.5" customHeight="1" thickBot="1" x14ac:dyDescent="0.25">
      <c r="B6" s="3" t="s">
        <v>28</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43"/>
      <c r="AY6" s="43"/>
      <c r="AZ6" s="43"/>
      <c r="BA6" s="6"/>
      <c r="BB6" s="6"/>
      <c r="BC6" s="12"/>
      <c r="BD6" s="12"/>
      <c r="BE6" s="13"/>
    </row>
    <row r="7" spans="1:57" ht="37.25" customHeight="1" thickBot="1" x14ac:dyDescent="0.25">
      <c r="A7" s="1"/>
      <c r="B7" s="8">
        <v>2025</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43"/>
      <c r="AY7" s="43"/>
      <c r="AZ7" s="43"/>
      <c r="BA7" s="6"/>
      <c r="BB7" s="6"/>
      <c r="BC7" s="12"/>
      <c r="BD7" s="12"/>
      <c r="BE7" s="13"/>
    </row>
    <row r="8" spans="1:57" ht="8.75" customHeight="1" thickBot="1" x14ac:dyDescent="0.25">
      <c r="A8" s="1"/>
      <c r="B8" s="1"/>
      <c r="C8" s="7"/>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43"/>
      <c r="AY8" s="43"/>
      <c r="AZ8" s="43"/>
      <c r="BA8" s="6"/>
      <c r="BB8" s="6"/>
      <c r="BC8" s="12"/>
      <c r="BD8" s="12"/>
      <c r="BE8" s="13"/>
    </row>
    <row r="9" spans="1:57" s="2" customFormat="1" ht="38" customHeight="1" thickBot="1" x14ac:dyDescent="0.25">
      <c r="A9" s="158" t="s">
        <v>27</v>
      </c>
      <c r="B9" s="158"/>
      <c r="C9" s="158"/>
      <c r="D9" s="158"/>
      <c r="E9" s="158"/>
      <c r="F9" s="158"/>
      <c r="G9" s="158"/>
      <c r="H9" s="158"/>
      <c r="I9" s="158"/>
      <c r="J9" s="158"/>
      <c r="K9" s="158"/>
      <c r="L9" s="158"/>
      <c r="M9" s="158"/>
      <c r="N9" s="158"/>
      <c r="O9" s="159" t="s">
        <v>26</v>
      </c>
      <c r="P9" s="160"/>
      <c r="Q9" s="161"/>
      <c r="R9" s="162" t="s">
        <v>24</v>
      </c>
      <c r="S9" s="163"/>
      <c r="T9" s="163"/>
      <c r="U9" s="163"/>
      <c r="V9" s="163"/>
      <c r="W9" s="163"/>
      <c r="X9" s="163"/>
      <c r="Y9" s="163"/>
      <c r="Z9" s="163"/>
      <c r="AA9" s="163"/>
      <c r="AB9" s="163"/>
      <c r="AC9" s="163"/>
      <c r="AD9" s="163"/>
      <c r="AE9" s="164"/>
      <c r="AF9" s="165"/>
      <c r="AG9" s="159" t="s">
        <v>23</v>
      </c>
      <c r="AH9" s="160"/>
      <c r="AI9" s="160"/>
      <c r="AJ9" s="160"/>
      <c r="AK9" s="160"/>
      <c r="AL9" s="160"/>
      <c r="AM9" s="160"/>
      <c r="AN9" s="160"/>
      <c r="AO9" s="160"/>
      <c r="AP9" s="160"/>
      <c r="AQ9" s="160"/>
      <c r="AR9" s="160"/>
      <c r="AS9" s="160"/>
      <c r="AT9" s="160"/>
      <c r="AU9" s="160"/>
      <c r="AV9" s="160"/>
      <c r="AW9" s="161"/>
      <c r="AX9" s="184" t="s">
        <v>72</v>
      </c>
      <c r="AY9" s="185"/>
      <c r="AZ9" s="186"/>
      <c r="BA9" s="160" t="s">
        <v>74</v>
      </c>
      <c r="BB9" s="160"/>
      <c r="BC9" s="150" t="s">
        <v>22</v>
      </c>
      <c r="BD9" s="151"/>
      <c r="BE9" s="14"/>
    </row>
    <row r="10" spans="1:57" s="2" customFormat="1" ht="57" customHeight="1" x14ac:dyDescent="0.2">
      <c r="A10" s="54" t="s">
        <v>20</v>
      </c>
      <c r="B10" s="54" t="s">
        <v>19</v>
      </c>
      <c r="C10" s="54" t="s">
        <v>18</v>
      </c>
      <c r="D10" s="54" t="s">
        <v>17</v>
      </c>
      <c r="E10" s="54" t="s">
        <v>16</v>
      </c>
      <c r="F10" s="54" t="s">
        <v>15</v>
      </c>
      <c r="G10" s="54" t="s">
        <v>14</v>
      </c>
      <c r="H10" s="54" t="s">
        <v>13</v>
      </c>
      <c r="I10" s="54" t="s">
        <v>12</v>
      </c>
      <c r="J10" s="54" t="s">
        <v>30</v>
      </c>
      <c r="K10" s="54" t="s">
        <v>29</v>
      </c>
      <c r="L10" s="54" t="s">
        <v>11</v>
      </c>
      <c r="M10" s="54" t="s">
        <v>33</v>
      </c>
      <c r="N10" s="54" t="s">
        <v>10</v>
      </c>
      <c r="O10" s="54" t="s">
        <v>66</v>
      </c>
      <c r="P10" s="54" t="s">
        <v>9</v>
      </c>
      <c r="Q10" s="54" t="s">
        <v>90</v>
      </c>
      <c r="R10" s="54" t="s">
        <v>75</v>
      </c>
      <c r="S10" s="54" t="s">
        <v>76</v>
      </c>
      <c r="T10" s="54" t="s">
        <v>77</v>
      </c>
      <c r="U10" s="54" t="s">
        <v>78</v>
      </c>
      <c r="V10" s="54" t="s">
        <v>79</v>
      </c>
      <c r="W10" s="54" t="s">
        <v>80</v>
      </c>
      <c r="X10" s="54" t="s">
        <v>81</v>
      </c>
      <c r="Y10" s="54" t="s">
        <v>82</v>
      </c>
      <c r="Z10" s="54" t="s">
        <v>83</v>
      </c>
      <c r="AA10" s="54" t="s">
        <v>84</v>
      </c>
      <c r="AB10" s="54" t="s">
        <v>85</v>
      </c>
      <c r="AC10" s="54" t="s">
        <v>86</v>
      </c>
      <c r="AD10" s="54" t="s">
        <v>87</v>
      </c>
      <c r="AE10" s="54" t="s">
        <v>91</v>
      </c>
      <c r="AF10" s="54" t="s">
        <v>51</v>
      </c>
      <c r="AG10" s="54" t="s">
        <v>88</v>
      </c>
      <c r="AH10" s="54" t="s">
        <v>89</v>
      </c>
      <c r="AI10" s="54" t="s">
        <v>54</v>
      </c>
      <c r="AJ10" s="54" t="s">
        <v>55</v>
      </c>
      <c r="AK10" s="54" t="s">
        <v>56</v>
      </c>
      <c r="AL10" s="54" t="s">
        <v>57</v>
      </c>
      <c r="AM10" s="54" t="s">
        <v>58</v>
      </c>
      <c r="AN10" s="54" t="s">
        <v>59</v>
      </c>
      <c r="AO10" s="54" t="s">
        <v>61</v>
      </c>
      <c r="AP10" s="54" t="s">
        <v>62</v>
      </c>
      <c r="AQ10" s="54" t="s">
        <v>63</v>
      </c>
      <c r="AR10" s="54" t="s">
        <v>64</v>
      </c>
      <c r="AS10" s="54" t="s">
        <v>65</v>
      </c>
      <c r="AT10" s="54" t="s">
        <v>92</v>
      </c>
      <c r="AU10" s="54" t="s">
        <v>67</v>
      </c>
      <c r="AV10" s="54" t="s">
        <v>35</v>
      </c>
      <c r="AW10" s="54" t="s">
        <v>36</v>
      </c>
      <c r="AX10" s="55" t="s">
        <v>71</v>
      </c>
      <c r="AY10" s="55" t="s">
        <v>69</v>
      </c>
      <c r="AZ10" s="55" t="s">
        <v>68</v>
      </c>
      <c r="BA10" s="58" t="s">
        <v>73</v>
      </c>
      <c r="BB10" s="24" t="s">
        <v>70</v>
      </c>
      <c r="BC10" s="54" t="s">
        <v>1</v>
      </c>
      <c r="BD10" s="54" t="s">
        <v>0</v>
      </c>
      <c r="BE10" s="56" t="s">
        <v>21</v>
      </c>
    </row>
    <row r="11" spans="1:57" s="9" customFormat="1" ht="45" x14ac:dyDescent="0.2">
      <c r="A11" s="48">
        <v>64</v>
      </c>
      <c r="B11" s="35" t="s">
        <v>93</v>
      </c>
      <c r="C11" s="35" t="s">
        <v>94</v>
      </c>
      <c r="D11" s="35" t="s">
        <v>95</v>
      </c>
      <c r="E11" s="35" t="s">
        <v>96</v>
      </c>
      <c r="F11" s="35" t="s">
        <v>97</v>
      </c>
      <c r="G11" s="35" t="s">
        <v>98</v>
      </c>
      <c r="H11" s="35">
        <v>360202700</v>
      </c>
      <c r="I11" s="35" t="s">
        <v>147</v>
      </c>
      <c r="J11" s="35">
        <v>0</v>
      </c>
      <c r="K11" s="35" t="s">
        <v>148</v>
      </c>
      <c r="L11" s="35" t="s">
        <v>164</v>
      </c>
      <c r="M11" s="35">
        <v>3</v>
      </c>
      <c r="N11" s="49">
        <v>3</v>
      </c>
      <c r="O11" s="52">
        <v>1.5</v>
      </c>
      <c r="P11" s="57">
        <f t="shared" ref="P11:P21" si="0">IF(N11=0," -",IF(Q11&gt;100%,100%,Q11))</f>
        <v>0.5</v>
      </c>
      <c r="Q11" s="59">
        <f>+Tabla1[[#This Row],[Logro Vigencia]]/Tabla1[[#This Row],[Meta Programada Vigencia]]</f>
        <v>0.5</v>
      </c>
      <c r="R11" s="117">
        <v>200000000</v>
      </c>
      <c r="S11" s="17"/>
      <c r="T11" s="17"/>
      <c r="U11" s="17"/>
      <c r="V11" s="17"/>
      <c r="W11" s="17"/>
      <c r="X11" s="17"/>
      <c r="Y11" s="17"/>
      <c r="Z11" s="17"/>
      <c r="AA11" s="17"/>
      <c r="AB11" s="17"/>
      <c r="AC11" s="17"/>
      <c r="AD11" s="17"/>
      <c r="AE11" s="17"/>
      <c r="AF11" s="63">
        <f>SUM(Tabla1[[#This Row],[Recursos propios]:[Recursos del Balance]])</f>
        <v>200000000</v>
      </c>
      <c r="AG11" s="26">
        <v>169800000</v>
      </c>
      <c r="AH11" s="17"/>
      <c r="AI11" s="17"/>
      <c r="AJ11" s="17"/>
      <c r="AK11" s="17"/>
      <c r="AL11" s="17"/>
      <c r="AM11" s="17"/>
      <c r="AN11" s="17"/>
      <c r="AO11" s="17"/>
      <c r="AP11" s="17"/>
      <c r="AQ11" s="17"/>
      <c r="AR11" s="17"/>
      <c r="AS11" s="17"/>
      <c r="AT11" s="17"/>
      <c r="AU11" s="41">
        <f>SUM(Tabla1[[#This Row],[Recursos propios2]:[Recursos del Balance2]])</f>
        <v>169800000</v>
      </c>
      <c r="AV11" s="25">
        <v>6600000</v>
      </c>
      <c r="AW11" s="104">
        <v>6600000</v>
      </c>
      <c r="AX11" s="21">
        <f>+Tabla1[[#This Row],[Total Recursos Comprometido 2024]]/Tabla1[[#This Row],[Total 2024]]</f>
        <v>0.84899999999999998</v>
      </c>
      <c r="AY11" s="18">
        <f>+Tabla1[[#This Row],[Total Recursos Obligados]]/Tabla1[[#This Row],[Total 2024]]</f>
        <v>3.3000000000000002E-2</v>
      </c>
      <c r="AZ11" s="22">
        <f>+Tabla1[[#This Row],[Total Recursos Pagados]]/Tabla1[[#This Row],[Total 2024]]</f>
        <v>3.3000000000000002E-2</v>
      </c>
      <c r="BA11" s="65"/>
      <c r="BB11" s="70" t="str">
        <f>IF(Tabla13[[#This Row],[Total Recursos Gestionados2]]=0,"_",IF(Tabla13[[#This Row],[Ejecución Recursos Comprometidos]]=0,100%,Tabla13[[#This Row],[Total Recursos Gestionados2]]/Tabla13[[#This Row],[Ejecución Recursos Comprometidos]]))</f>
        <v>_</v>
      </c>
      <c r="BC11" s="48" t="s">
        <v>143</v>
      </c>
      <c r="BD11" s="49" t="s">
        <v>144</v>
      </c>
      <c r="BE11" s="50">
        <v>8</v>
      </c>
    </row>
    <row r="12" spans="1:57" s="10" customFormat="1" ht="45" x14ac:dyDescent="0.2">
      <c r="A12" s="44">
        <v>65</v>
      </c>
      <c r="B12" s="35" t="s">
        <v>93</v>
      </c>
      <c r="C12" s="35" t="s">
        <v>94</v>
      </c>
      <c r="D12" s="36" t="s">
        <v>99</v>
      </c>
      <c r="E12" s="35" t="s">
        <v>100</v>
      </c>
      <c r="F12" s="36" t="s">
        <v>101</v>
      </c>
      <c r="G12" s="35" t="s">
        <v>102</v>
      </c>
      <c r="H12" s="36">
        <v>360301900</v>
      </c>
      <c r="I12" s="35" t="s">
        <v>149</v>
      </c>
      <c r="J12" s="36">
        <v>0</v>
      </c>
      <c r="K12" s="36" t="s">
        <v>148</v>
      </c>
      <c r="L12" s="36" t="s">
        <v>165</v>
      </c>
      <c r="M12" s="36">
        <v>15</v>
      </c>
      <c r="N12" s="45">
        <v>1</v>
      </c>
      <c r="O12" s="46">
        <v>0.25</v>
      </c>
      <c r="P12" s="47">
        <f t="shared" si="0"/>
        <v>0.25</v>
      </c>
      <c r="Q12" s="60">
        <f>+Tabla1[[#This Row],[Logro Vigencia]]/Tabla1[[#This Row],[Meta Programada Vigencia]]</f>
        <v>0.25</v>
      </c>
      <c r="R12" s="113">
        <v>627320000</v>
      </c>
      <c r="S12" s="15"/>
      <c r="T12" s="15"/>
      <c r="U12" s="15"/>
      <c r="V12" s="15"/>
      <c r="W12" s="15"/>
      <c r="X12" s="15"/>
      <c r="Y12" s="15"/>
      <c r="Z12" s="15"/>
      <c r="AA12" s="15"/>
      <c r="AB12" s="15"/>
      <c r="AC12" s="15"/>
      <c r="AD12" s="15"/>
      <c r="AE12" s="15"/>
      <c r="AF12" s="64">
        <f>SUM(Tabla1[[#This Row],[Recursos propios]:[Recursos del Balance]])</f>
        <v>627320000</v>
      </c>
      <c r="AG12" s="26">
        <v>326384800</v>
      </c>
      <c r="AH12" s="15"/>
      <c r="AI12" s="15"/>
      <c r="AJ12" s="15"/>
      <c r="AK12" s="15"/>
      <c r="AL12" s="15"/>
      <c r="AM12" s="15"/>
      <c r="AN12" s="15"/>
      <c r="AO12" s="15"/>
      <c r="AP12" s="15"/>
      <c r="AQ12" s="15"/>
      <c r="AR12" s="15"/>
      <c r="AS12" s="15"/>
      <c r="AT12" s="15"/>
      <c r="AU12" s="41">
        <f>SUM(Tabla1[[#This Row],[Recursos propios2]:[Recursos del Balance2]])</f>
        <v>326384800</v>
      </c>
      <c r="AV12" s="27"/>
      <c r="AW12" s="105"/>
      <c r="AX12" s="68">
        <f>+Tabla1[[#This Row],[Total Recursos Comprometido 2024]]/Tabla1[[#This Row],[Total 2024]]</f>
        <v>0.52028438436523627</v>
      </c>
      <c r="AY12" s="19">
        <f>+Tabla1[[#This Row],[Total Recursos Obligados]]/Tabla1[[#This Row],[Total 2024]]</f>
        <v>0</v>
      </c>
      <c r="AZ12" s="69">
        <f>+Tabla1[[#This Row],[Total Recursos Pagados]]/Tabla1[[#This Row],[Total 2024]]</f>
        <v>0</v>
      </c>
      <c r="BA12" s="66"/>
      <c r="BB12" s="71" t="str">
        <f>IF(Tabla13[[#This Row],[Total Recursos Gestionados2]]=0,"_",IF(Tabla13[[#This Row],[Ejecución Recursos Comprometidos]]=0,100%,Tabla13[[#This Row],[Total Recursos Gestionados2]]/Tabla13[[#This Row],[Ejecución Recursos Comprometidos]]))</f>
        <v>_</v>
      </c>
      <c r="BC12" s="48" t="s">
        <v>143</v>
      </c>
      <c r="BD12" s="49" t="s">
        <v>144</v>
      </c>
      <c r="BE12" s="50">
        <v>8</v>
      </c>
    </row>
    <row r="13" spans="1:57" s="10" customFormat="1" ht="45" x14ac:dyDescent="0.2">
      <c r="A13" s="44">
        <v>66</v>
      </c>
      <c r="B13" s="35" t="s">
        <v>93</v>
      </c>
      <c r="C13" s="35" t="s">
        <v>103</v>
      </c>
      <c r="D13" s="36" t="s">
        <v>104</v>
      </c>
      <c r="E13" s="35" t="s">
        <v>105</v>
      </c>
      <c r="F13" s="36" t="s">
        <v>106</v>
      </c>
      <c r="G13" s="35" t="s">
        <v>107</v>
      </c>
      <c r="H13" s="36">
        <v>350200300</v>
      </c>
      <c r="I13" s="35" t="s">
        <v>150</v>
      </c>
      <c r="J13" s="36">
        <v>1</v>
      </c>
      <c r="K13" s="36" t="s">
        <v>148</v>
      </c>
      <c r="L13" s="36" t="s">
        <v>164</v>
      </c>
      <c r="M13" s="35">
        <v>1</v>
      </c>
      <c r="N13" s="49">
        <v>1</v>
      </c>
      <c r="O13" s="52">
        <v>0.65</v>
      </c>
      <c r="P13" s="47">
        <f t="shared" si="0"/>
        <v>0.65</v>
      </c>
      <c r="Q13" s="60">
        <f>+Tabla1[[#This Row],[Logro Vigencia]]/Tabla1[[#This Row],[Meta Programada Vigencia]]</f>
        <v>0.65</v>
      </c>
      <c r="R13" s="113">
        <v>2500000000</v>
      </c>
      <c r="S13" s="15"/>
      <c r="T13" s="15"/>
      <c r="U13" s="15"/>
      <c r="V13" s="15"/>
      <c r="W13" s="15"/>
      <c r="X13" s="15"/>
      <c r="Y13" s="15"/>
      <c r="Z13" s="15"/>
      <c r="AA13" s="15"/>
      <c r="AB13" s="15"/>
      <c r="AC13" s="15"/>
      <c r="AD13" s="15"/>
      <c r="AE13" s="31"/>
      <c r="AF13" s="64">
        <f>SUM(Tabla1[[#This Row],[Recursos propios]:[Recursos del Balance]])</f>
        <v>2500000000</v>
      </c>
      <c r="AG13" s="26">
        <v>2359455000</v>
      </c>
      <c r="AH13" s="15"/>
      <c r="AI13" s="15"/>
      <c r="AJ13" s="29"/>
      <c r="AK13" s="15"/>
      <c r="AL13" s="15"/>
      <c r="AM13" s="15"/>
      <c r="AN13" s="15"/>
      <c r="AO13" s="15"/>
      <c r="AP13" s="15"/>
      <c r="AQ13" s="15"/>
      <c r="AR13" s="15"/>
      <c r="AS13" s="15"/>
      <c r="AT13" s="15"/>
      <c r="AU13" s="41">
        <f>SUM(Tabla1[[#This Row],[Recursos propios2]:[Recursos del Balance2]])</f>
        <v>2359455000</v>
      </c>
      <c r="AV13" s="27">
        <v>747824598</v>
      </c>
      <c r="AW13" s="105">
        <v>747124598</v>
      </c>
      <c r="AX13" s="21">
        <f>+Tabla1[[#This Row],[Total Recursos Comprometido 2024]]/Tabla1[[#This Row],[Total 2024]]</f>
        <v>0.94378200000000001</v>
      </c>
      <c r="AY13" s="18">
        <f>+Tabla1[[#This Row],[Total Recursos Obligados]]/Tabla1[[#This Row],[Total 2024]]</f>
        <v>0.29912983920000003</v>
      </c>
      <c r="AZ13" s="22">
        <f>+Tabla1[[#This Row],[Total Recursos Pagados]]/Tabla1[[#This Row],[Total 2024]]</f>
        <v>0.29884983920000002</v>
      </c>
      <c r="BA13" s="65"/>
      <c r="BB13" s="70" t="str">
        <f>IF(Tabla13[[#This Row],[Total Recursos Gestionados2]]=0,"_",IF(Tabla13[[#This Row],[Ejecución Recursos Comprometidos]]=0,100%,Tabla13[[#This Row],[Total Recursos Gestionados2]]/Tabla13[[#This Row],[Ejecución Recursos Comprometidos]]))</f>
        <v>_</v>
      </c>
      <c r="BC13" s="48" t="s">
        <v>143</v>
      </c>
      <c r="BD13" s="49" t="s">
        <v>144</v>
      </c>
      <c r="BE13" s="50" t="s">
        <v>145</v>
      </c>
    </row>
    <row r="14" spans="1:57" s="10" customFormat="1" ht="45" x14ac:dyDescent="0.2">
      <c r="A14" s="44">
        <v>67</v>
      </c>
      <c r="B14" s="35" t="s">
        <v>93</v>
      </c>
      <c r="C14" s="35" t="s">
        <v>103</v>
      </c>
      <c r="D14" s="36" t="s">
        <v>104</v>
      </c>
      <c r="E14" s="35" t="s">
        <v>105</v>
      </c>
      <c r="F14" s="36" t="s">
        <v>108</v>
      </c>
      <c r="G14" s="35" t="s">
        <v>109</v>
      </c>
      <c r="H14" s="36">
        <v>350200400</v>
      </c>
      <c r="I14" s="35" t="s">
        <v>151</v>
      </c>
      <c r="J14" s="36">
        <v>10331</v>
      </c>
      <c r="K14" s="36" t="s">
        <v>148</v>
      </c>
      <c r="L14" s="36" t="s">
        <v>165</v>
      </c>
      <c r="M14" s="35">
        <v>8000</v>
      </c>
      <c r="N14" s="49">
        <v>2100</v>
      </c>
      <c r="O14" s="52">
        <v>275</v>
      </c>
      <c r="P14" s="47">
        <f t="shared" si="0"/>
        <v>0.13095238095238096</v>
      </c>
      <c r="Q14" s="60">
        <f>+Tabla1[[#This Row],[Logro Vigencia]]/Tabla1[[#This Row],[Meta Programada Vigencia]]</f>
        <v>0.13095238095238096</v>
      </c>
      <c r="R14" s="118">
        <v>150000000</v>
      </c>
      <c r="S14" s="15"/>
      <c r="T14" s="15"/>
      <c r="U14" s="15"/>
      <c r="V14" s="15"/>
      <c r="W14" s="15"/>
      <c r="X14" s="15"/>
      <c r="Y14" s="15"/>
      <c r="Z14" s="15"/>
      <c r="AA14" s="15"/>
      <c r="AB14" s="15"/>
      <c r="AC14" s="15"/>
      <c r="AD14" s="15"/>
      <c r="AE14" s="15"/>
      <c r="AF14" s="64">
        <f>SUM(Tabla1[[#This Row],[Recursos propios]:[Recursos del Balance]])</f>
        <v>150000000</v>
      </c>
      <c r="AG14" s="26">
        <v>97200000</v>
      </c>
      <c r="AH14" s="15"/>
      <c r="AI14" s="15"/>
      <c r="AJ14" s="15"/>
      <c r="AK14" s="15"/>
      <c r="AL14" s="15"/>
      <c r="AM14" s="15"/>
      <c r="AN14" s="15"/>
      <c r="AO14" s="15"/>
      <c r="AP14" s="15"/>
      <c r="AQ14" s="15"/>
      <c r="AR14" s="15"/>
      <c r="AS14" s="15"/>
      <c r="AT14" s="15"/>
      <c r="AU14" s="41">
        <f>SUM(Tabla1[[#This Row],[Recursos propios2]:[Recursos del Balance2]])</f>
        <v>97200000</v>
      </c>
      <c r="AV14" s="25">
        <v>36600000</v>
      </c>
      <c r="AW14" s="104">
        <v>36600000</v>
      </c>
      <c r="AX14" s="68">
        <f>+Tabla1[[#This Row],[Total Recursos Comprometido 2024]]/Tabla1[[#This Row],[Total 2024]]</f>
        <v>0.64800000000000002</v>
      </c>
      <c r="AY14" s="19">
        <f>+Tabla1[[#This Row],[Total Recursos Obligados]]/Tabla1[[#This Row],[Total 2024]]</f>
        <v>0.24399999999999999</v>
      </c>
      <c r="AZ14" s="69">
        <f>+Tabla1[[#This Row],[Total Recursos Pagados]]/Tabla1[[#This Row],[Total 2024]]</f>
        <v>0.24399999999999999</v>
      </c>
      <c r="BA14" s="66"/>
      <c r="BB14" s="71" t="str">
        <f>IF(Tabla13[[#This Row],[Total Recursos Gestionados2]]=0,"_",IF(Tabla13[[#This Row],[Ejecución Recursos Comprometidos]]=0,100%,Tabla13[[#This Row],[Total Recursos Gestionados2]]/Tabla13[[#This Row],[Ejecución Recursos Comprometidos]]))</f>
        <v>_</v>
      </c>
      <c r="BC14" s="48" t="s">
        <v>143</v>
      </c>
      <c r="BD14" s="49" t="s">
        <v>144</v>
      </c>
      <c r="BE14" s="50">
        <v>8</v>
      </c>
    </row>
    <row r="15" spans="1:57" s="10" customFormat="1" ht="45" x14ac:dyDescent="0.2">
      <c r="A15" s="44">
        <v>68</v>
      </c>
      <c r="B15" s="35" t="s">
        <v>93</v>
      </c>
      <c r="C15" s="35" t="s">
        <v>94</v>
      </c>
      <c r="D15" s="36" t="s">
        <v>110</v>
      </c>
      <c r="E15" s="36" t="s">
        <v>111</v>
      </c>
      <c r="F15" s="36" t="s">
        <v>112</v>
      </c>
      <c r="G15" s="36" t="s">
        <v>113</v>
      </c>
      <c r="H15" s="36">
        <v>360501700</v>
      </c>
      <c r="I15" s="36" t="s">
        <v>152</v>
      </c>
      <c r="J15" s="36">
        <v>1</v>
      </c>
      <c r="K15" s="36" t="s">
        <v>148</v>
      </c>
      <c r="L15" s="36" t="s">
        <v>164</v>
      </c>
      <c r="M15" s="36">
        <v>1</v>
      </c>
      <c r="N15" s="45">
        <v>1</v>
      </c>
      <c r="O15" s="46">
        <v>0.91</v>
      </c>
      <c r="P15" s="51">
        <f t="shared" si="0"/>
        <v>0.91</v>
      </c>
      <c r="Q15" s="61">
        <f>+Tabla1[[#This Row],[Logro Vigencia]]/Tabla1[[#This Row],[Meta Programada Vigencia]]</f>
        <v>0.91</v>
      </c>
      <c r="R15" s="113">
        <v>283500000</v>
      </c>
      <c r="S15" s="15"/>
      <c r="T15" s="15"/>
      <c r="U15" s="15"/>
      <c r="V15" s="15"/>
      <c r="W15" s="15"/>
      <c r="X15" s="15"/>
      <c r="Y15" s="15"/>
      <c r="Z15" s="15"/>
      <c r="AA15" s="15"/>
      <c r="AB15" s="15"/>
      <c r="AC15" s="15"/>
      <c r="AD15" s="15"/>
      <c r="AE15" s="15"/>
      <c r="AF15" s="64">
        <f>SUM(Tabla1[[#This Row],[Recursos propios]:[Recursos del Balance]])</f>
        <v>283500000</v>
      </c>
      <c r="AG15" s="26">
        <v>252600000</v>
      </c>
      <c r="AH15" s="15"/>
      <c r="AI15" s="15"/>
      <c r="AJ15" s="15"/>
      <c r="AK15" s="15"/>
      <c r="AL15" s="15"/>
      <c r="AM15" s="15"/>
      <c r="AN15" s="15"/>
      <c r="AO15" s="15"/>
      <c r="AP15" s="15"/>
      <c r="AQ15" s="15"/>
      <c r="AR15" s="15"/>
      <c r="AS15" s="15"/>
      <c r="AT15" s="15"/>
      <c r="AU15" s="41">
        <f>SUM(Tabla1[[#This Row],[Recursos propios2]:[Recursos del Balance2]])</f>
        <v>252600000</v>
      </c>
      <c r="AV15" s="27">
        <v>103600000</v>
      </c>
      <c r="AW15" s="105">
        <v>103600000</v>
      </c>
      <c r="AX15" s="20">
        <f>+Tabla1[[#This Row],[Total Recursos Comprometido 2024]]/Tabla1[[#This Row],[Total 2024]]</f>
        <v>0.89100529100529102</v>
      </c>
      <c r="AY15" s="39">
        <f>+Tabla1[[#This Row],[Total Recursos Obligados]]/Tabla1[[#This Row],[Total 2024]]</f>
        <v>0.36543209876543209</v>
      </c>
      <c r="AZ15" s="40">
        <f>+Tabla1[[#This Row],[Total Recursos Pagados]]/Tabla1[[#This Row],[Total 2024]]</f>
        <v>0.36543209876543209</v>
      </c>
      <c r="BA15" s="67"/>
      <c r="BB15" s="72" t="str">
        <f>IF(Tabla13[[#This Row],[Total Recursos Gestionados2]]=0,"_",IF(Tabla13[[#This Row],[Ejecución Recursos Comprometidos]]=0,100%,Tabla13[[#This Row],[Total Recursos Gestionados2]]/Tabla13[[#This Row],[Ejecución Recursos Comprometidos]]))</f>
        <v>_</v>
      </c>
      <c r="BC15" s="48" t="s">
        <v>143</v>
      </c>
      <c r="BD15" s="49" t="s">
        <v>144</v>
      </c>
      <c r="BE15" s="50">
        <v>8</v>
      </c>
    </row>
    <row r="16" spans="1:57" s="10" customFormat="1" ht="45" x14ac:dyDescent="0.2">
      <c r="A16" s="44">
        <v>69</v>
      </c>
      <c r="B16" s="35" t="s">
        <v>93</v>
      </c>
      <c r="C16" s="35" t="s">
        <v>94</v>
      </c>
      <c r="D16" s="35" t="s">
        <v>110</v>
      </c>
      <c r="E16" s="35" t="s">
        <v>111</v>
      </c>
      <c r="F16" s="35" t="s">
        <v>153</v>
      </c>
      <c r="G16" s="35" t="s">
        <v>154</v>
      </c>
      <c r="H16" s="35">
        <v>360500700</v>
      </c>
      <c r="I16" s="35" t="s">
        <v>155</v>
      </c>
      <c r="J16" s="35">
        <v>0</v>
      </c>
      <c r="K16" s="35" t="s">
        <v>148</v>
      </c>
      <c r="L16" s="36" t="s">
        <v>165</v>
      </c>
      <c r="M16" s="35">
        <v>2</v>
      </c>
      <c r="N16" s="49">
        <v>1</v>
      </c>
      <c r="O16" s="52">
        <v>0</v>
      </c>
      <c r="P16" s="53">
        <f t="shared" si="0"/>
        <v>0</v>
      </c>
      <c r="Q16" s="62">
        <f>+Tabla1[[#This Row],[Logro Vigencia]]/Tabla1[[#This Row],[Meta Programada Vigencia]]</f>
        <v>0</v>
      </c>
      <c r="R16" s="117">
        <v>100000000</v>
      </c>
      <c r="S16" s="17"/>
      <c r="T16" s="17"/>
      <c r="U16" s="17"/>
      <c r="V16" s="17"/>
      <c r="W16" s="17"/>
      <c r="X16" s="17"/>
      <c r="Y16" s="17"/>
      <c r="Z16" s="17"/>
      <c r="AA16" s="17"/>
      <c r="AB16" s="17"/>
      <c r="AC16" s="17"/>
      <c r="AD16" s="17"/>
      <c r="AE16" s="32"/>
      <c r="AF16" s="64">
        <f>SUM(Tabla1[[#This Row],[Recursos propios]:[Recursos del Balance]])</f>
        <v>100000000</v>
      </c>
      <c r="AG16" s="119"/>
      <c r="AH16" s="17"/>
      <c r="AI16" s="17"/>
      <c r="AJ16" s="17"/>
      <c r="AK16" s="17"/>
      <c r="AL16" s="17"/>
      <c r="AM16" s="17"/>
      <c r="AN16" s="17"/>
      <c r="AO16" s="17"/>
      <c r="AP16" s="17"/>
      <c r="AQ16" s="17"/>
      <c r="AR16" s="17"/>
      <c r="AS16" s="32"/>
      <c r="AT16" s="32"/>
      <c r="AU16" s="41">
        <f>SUM(Tabla1[[#This Row],[Recursos propios2]:[Recursos del Balance2]])</f>
        <v>0</v>
      </c>
      <c r="AV16" s="122"/>
      <c r="AW16" s="122"/>
      <c r="AX16" s="21">
        <f>+Tabla1[[#This Row],[Total Recursos Comprometido 2024]]/Tabla1[[#This Row],[Total 2024]]</f>
        <v>0</v>
      </c>
      <c r="AY16" s="18">
        <f>+Tabla1[[#This Row],[Total Recursos Obligados]]/Tabla1[[#This Row],[Total 2024]]</f>
        <v>0</v>
      </c>
      <c r="AZ16" s="22">
        <f>+Tabla1[[#This Row],[Total Recursos Pagados]]/Tabla1[[#This Row],[Total 2024]]</f>
        <v>0</v>
      </c>
      <c r="BA16" s="65"/>
      <c r="BB16" s="70" t="str">
        <f>IF(Tabla13[[#This Row],[Total Recursos Gestionados2]]=0,"_",IF(Tabla13[[#This Row],[Ejecución Recursos Comprometidos]]=0,100%,Tabla13[[#This Row],[Total Recursos Gestionados2]]/Tabla13[[#This Row],[Ejecución Recursos Comprometidos]]))</f>
        <v>_</v>
      </c>
      <c r="BC16" s="48" t="s">
        <v>143</v>
      </c>
      <c r="BD16" s="49" t="s">
        <v>144</v>
      </c>
      <c r="BE16" s="50">
        <v>8</v>
      </c>
    </row>
    <row r="17" spans="1:57" s="10" customFormat="1" ht="45" x14ac:dyDescent="0.2">
      <c r="A17" s="44">
        <v>70</v>
      </c>
      <c r="B17" s="35" t="s">
        <v>93</v>
      </c>
      <c r="C17" s="35" t="s">
        <v>103</v>
      </c>
      <c r="D17" s="36" t="s">
        <v>104</v>
      </c>
      <c r="E17" s="35" t="s">
        <v>105</v>
      </c>
      <c r="F17" s="36" t="s">
        <v>114</v>
      </c>
      <c r="G17" s="35" t="s">
        <v>115</v>
      </c>
      <c r="H17" s="36">
        <v>350201000</v>
      </c>
      <c r="I17" s="35" t="s">
        <v>156</v>
      </c>
      <c r="J17" s="36">
        <v>0</v>
      </c>
      <c r="K17" s="36" t="s">
        <v>148</v>
      </c>
      <c r="L17" s="36" t="s">
        <v>165</v>
      </c>
      <c r="M17" s="36">
        <v>8</v>
      </c>
      <c r="N17" s="45">
        <v>2</v>
      </c>
      <c r="O17" s="46">
        <v>1</v>
      </c>
      <c r="P17" s="47">
        <f t="shared" si="0"/>
        <v>0.5</v>
      </c>
      <c r="Q17" s="60">
        <f>+Tabla1[[#This Row],[Logro Vigencia]]/Tabla1[[#This Row],[Meta Programada Vigencia]]</f>
        <v>0.5</v>
      </c>
      <c r="R17" s="113">
        <v>150000000</v>
      </c>
      <c r="S17" s="15"/>
      <c r="T17" s="15"/>
      <c r="U17" s="15"/>
      <c r="V17" s="15"/>
      <c r="W17" s="15"/>
      <c r="X17" s="15"/>
      <c r="Y17" s="15"/>
      <c r="Z17" s="15"/>
      <c r="AA17" s="15"/>
      <c r="AB17" s="15"/>
      <c r="AC17" s="15"/>
      <c r="AD17" s="15"/>
      <c r="AE17" s="15"/>
      <c r="AF17" s="64">
        <f>SUM(Tabla1[[#This Row],[Recursos propios]:[Recursos del Balance]])</f>
        <v>150000000</v>
      </c>
      <c r="AG17" s="26">
        <v>90000000</v>
      </c>
      <c r="AH17" s="15"/>
      <c r="AI17" s="15"/>
      <c r="AJ17" s="15"/>
      <c r="AK17" s="15"/>
      <c r="AL17" s="15"/>
      <c r="AM17" s="15"/>
      <c r="AN17" s="15"/>
      <c r="AO17" s="15"/>
      <c r="AP17" s="15"/>
      <c r="AQ17" s="15"/>
      <c r="AR17" s="15"/>
      <c r="AS17" s="15"/>
      <c r="AT17" s="15"/>
      <c r="AU17" s="41">
        <f>SUM(Tabla1[[#This Row],[Recursos propios2]:[Recursos del Balance2]])</f>
        <v>90000000</v>
      </c>
      <c r="AV17" s="27">
        <v>90000000</v>
      </c>
      <c r="AW17" s="105">
        <v>0</v>
      </c>
      <c r="AX17" s="68">
        <f>+Tabla1[[#This Row],[Total Recursos Comprometido 2024]]/Tabla1[[#This Row],[Total 2024]]</f>
        <v>0.6</v>
      </c>
      <c r="AY17" s="19">
        <f>+Tabla1[[#This Row],[Total Recursos Obligados]]/Tabla1[[#This Row],[Total 2024]]</f>
        <v>0.6</v>
      </c>
      <c r="AZ17" s="69">
        <f>+Tabla1[[#This Row],[Total Recursos Pagados]]/Tabla1[[#This Row],[Total 2024]]</f>
        <v>0</v>
      </c>
      <c r="BA17" s="66"/>
      <c r="BB17" s="71" t="str">
        <f>IF(Tabla13[[#This Row],[Total Recursos Gestionados2]]=0,"_",IF(Tabla13[[#This Row],[Ejecución Recursos Comprometidos]]=0,100%,Tabla13[[#This Row],[Total Recursos Gestionados2]]/Tabla13[[#This Row],[Ejecución Recursos Comprometidos]]))</f>
        <v>_</v>
      </c>
      <c r="BC17" s="48" t="s">
        <v>143</v>
      </c>
      <c r="BD17" s="49" t="s">
        <v>144</v>
      </c>
      <c r="BE17" s="50" t="s">
        <v>145</v>
      </c>
    </row>
    <row r="18" spans="1:57" s="10" customFormat="1" ht="45" x14ac:dyDescent="0.2">
      <c r="A18" s="44">
        <v>71</v>
      </c>
      <c r="B18" s="35" t="s">
        <v>93</v>
      </c>
      <c r="C18" s="35" t="s">
        <v>103</v>
      </c>
      <c r="D18" s="36" t="s">
        <v>104</v>
      </c>
      <c r="E18" s="35" t="s">
        <v>105</v>
      </c>
      <c r="F18" s="36" t="s">
        <v>116</v>
      </c>
      <c r="G18" s="35" t="s">
        <v>117</v>
      </c>
      <c r="H18" s="36">
        <v>350200800</v>
      </c>
      <c r="I18" s="35" t="s">
        <v>157</v>
      </c>
      <c r="J18" s="36">
        <v>0</v>
      </c>
      <c r="K18" s="36" t="s">
        <v>148</v>
      </c>
      <c r="L18" s="36" t="s">
        <v>164</v>
      </c>
      <c r="M18" s="36">
        <v>2</v>
      </c>
      <c r="N18" s="45">
        <v>2</v>
      </c>
      <c r="O18" s="46">
        <v>1</v>
      </c>
      <c r="P18" s="47">
        <f t="shared" si="0"/>
        <v>0.5</v>
      </c>
      <c r="Q18" s="60">
        <f>+Tabla1[[#This Row],[Logro Vigencia]]/Tabla1[[#This Row],[Meta Programada Vigencia]]</f>
        <v>0.5</v>
      </c>
      <c r="R18" s="113">
        <v>1100000000</v>
      </c>
      <c r="S18" s="15"/>
      <c r="T18" s="15"/>
      <c r="U18" s="15"/>
      <c r="V18" s="15"/>
      <c r="W18" s="15"/>
      <c r="X18" s="15"/>
      <c r="Y18" s="15"/>
      <c r="Z18" s="15"/>
      <c r="AA18" s="15"/>
      <c r="AB18" s="15"/>
      <c r="AC18" s="15"/>
      <c r="AD18" s="15"/>
      <c r="AE18" s="15"/>
      <c r="AF18" s="64">
        <f>SUM(Tabla1[[#This Row],[Recursos propios]:[Recursos del Balance]])</f>
        <v>1100000000</v>
      </c>
      <c r="AG18" s="26">
        <v>603400000</v>
      </c>
      <c r="AH18" s="15"/>
      <c r="AI18" s="15"/>
      <c r="AJ18" s="15"/>
      <c r="AK18" s="15"/>
      <c r="AL18" s="15"/>
      <c r="AM18" s="15"/>
      <c r="AN18" s="15"/>
      <c r="AO18" s="15"/>
      <c r="AP18" s="15"/>
      <c r="AQ18" s="15"/>
      <c r="AR18" s="15"/>
      <c r="AS18" s="15"/>
      <c r="AT18" s="15"/>
      <c r="AU18" s="41">
        <f>SUM(Tabla1[[#This Row],[Recursos propios2]:[Recursos del Balance2]])</f>
        <v>603400000</v>
      </c>
      <c r="AV18" s="27">
        <v>62400000</v>
      </c>
      <c r="AW18" s="105">
        <v>62400000</v>
      </c>
      <c r="AX18" s="68">
        <f>+Tabla1[[#This Row],[Total Recursos Comprometido 2024]]/Tabla1[[#This Row],[Total 2024]]</f>
        <v>0.54854545454545456</v>
      </c>
      <c r="AY18" s="19">
        <f>+Tabla1[[#This Row],[Total Recursos Obligados]]/Tabla1[[#This Row],[Total 2024]]</f>
        <v>5.672727272727273E-2</v>
      </c>
      <c r="AZ18" s="69">
        <f>+Tabla1[[#This Row],[Total Recursos Pagados]]/Tabla1[[#This Row],[Total 2024]]</f>
        <v>5.672727272727273E-2</v>
      </c>
      <c r="BA18" s="66"/>
      <c r="BB18" s="71" t="str">
        <f>IF(Tabla13[[#This Row],[Total Recursos Gestionados2]]=0,"_",IF(Tabla13[[#This Row],[Ejecución Recursos Comprometidos]]=0,100%,Tabla13[[#This Row],[Total Recursos Gestionados2]]/Tabla13[[#This Row],[Ejecución Recursos Comprometidos]]))</f>
        <v>_</v>
      </c>
      <c r="BC18" s="48" t="s">
        <v>143</v>
      </c>
      <c r="BD18" s="49" t="s">
        <v>144</v>
      </c>
      <c r="BE18" s="50">
        <v>8.9</v>
      </c>
    </row>
    <row r="19" spans="1:57" s="10" customFormat="1" ht="45" x14ac:dyDescent="0.2">
      <c r="A19" s="44">
        <v>72</v>
      </c>
      <c r="B19" s="35" t="s">
        <v>93</v>
      </c>
      <c r="C19" s="35" t="s">
        <v>103</v>
      </c>
      <c r="D19" s="36" t="s">
        <v>104</v>
      </c>
      <c r="E19" s="35" t="s">
        <v>105</v>
      </c>
      <c r="F19" s="36" t="s">
        <v>118</v>
      </c>
      <c r="G19" s="35" t="s">
        <v>119</v>
      </c>
      <c r="H19" s="36">
        <v>350211600</v>
      </c>
      <c r="I19" s="35" t="s">
        <v>158</v>
      </c>
      <c r="J19" s="36">
        <v>0</v>
      </c>
      <c r="K19" s="36" t="s">
        <v>148</v>
      </c>
      <c r="L19" s="36" t="s">
        <v>165</v>
      </c>
      <c r="M19" s="36">
        <v>20</v>
      </c>
      <c r="N19" s="45">
        <v>5</v>
      </c>
      <c r="O19" s="148">
        <v>4</v>
      </c>
      <c r="P19" s="47">
        <f t="shared" si="0"/>
        <v>0.8</v>
      </c>
      <c r="Q19" s="60">
        <f>+Tabla1[[#This Row],[Logro Vigencia]]/Tabla1[[#This Row],[Meta Programada Vigencia]]</f>
        <v>0.8</v>
      </c>
      <c r="R19" s="113">
        <v>299500000</v>
      </c>
      <c r="S19" s="15"/>
      <c r="T19" s="15"/>
      <c r="U19" s="15"/>
      <c r="V19" s="15"/>
      <c r="W19" s="15"/>
      <c r="X19" s="15"/>
      <c r="Y19" s="15"/>
      <c r="Z19" s="15"/>
      <c r="AA19" s="15"/>
      <c r="AB19" s="15"/>
      <c r="AC19" s="15"/>
      <c r="AD19" s="15"/>
      <c r="AE19" s="15"/>
      <c r="AF19" s="64">
        <f>SUM(Tabla1[[#This Row],[Recursos propios]:[Recursos del Balance]])</f>
        <v>299500000</v>
      </c>
      <c r="AG19" s="26">
        <v>298644286</v>
      </c>
      <c r="AH19" s="15"/>
      <c r="AI19" s="15"/>
      <c r="AJ19" s="15"/>
      <c r="AK19" s="15"/>
      <c r="AL19" s="15"/>
      <c r="AM19" s="15"/>
      <c r="AN19" s="15"/>
      <c r="AO19" s="15"/>
      <c r="AP19" s="15"/>
      <c r="AQ19" s="15"/>
      <c r="AR19" s="15"/>
      <c r="AS19" s="15"/>
      <c r="AT19" s="15"/>
      <c r="AU19" s="41">
        <f>SUM(Tabla1[[#This Row],[Recursos propios2]:[Recursos del Balance2]])</f>
        <v>298644286</v>
      </c>
      <c r="AV19" s="27"/>
      <c r="AW19" s="105"/>
      <c r="AX19" s="68">
        <f>+Tabla1[[#This Row],[Total Recursos Comprometido 2024]]/Tabla1[[#This Row],[Total 2024]]</f>
        <v>0.99714285809682801</v>
      </c>
      <c r="AY19" s="19">
        <f>+Tabla1[[#This Row],[Total Recursos Obligados]]/Tabla1[[#This Row],[Total 2024]]</f>
        <v>0</v>
      </c>
      <c r="AZ19" s="69">
        <f>+Tabla1[[#This Row],[Total Recursos Pagados]]/Tabla1[[#This Row],[Total 2024]]</f>
        <v>0</v>
      </c>
      <c r="BA19" s="66"/>
      <c r="BB19" s="71" t="str">
        <f>IF(Tabla13[[#This Row],[Total Recursos Gestionados2]]=0,"_",IF(Tabla13[[#This Row],[Ejecución Recursos Comprometidos]]=0,100%,Tabla13[[#This Row],[Total Recursos Gestionados2]]/Tabla13[[#This Row],[Ejecución Recursos Comprometidos]]))</f>
        <v>_</v>
      </c>
      <c r="BC19" s="48" t="s">
        <v>143</v>
      </c>
      <c r="BD19" s="49" t="s">
        <v>144</v>
      </c>
      <c r="BE19" s="50" t="s">
        <v>145</v>
      </c>
    </row>
    <row r="20" spans="1:57" s="10" customFormat="1" ht="45" x14ac:dyDescent="0.2">
      <c r="A20" s="44">
        <v>73</v>
      </c>
      <c r="B20" s="35" t="s">
        <v>93</v>
      </c>
      <c r="C20" s="35" t="s">
        <v>103</v>
      </c>
      <c r="D20" s="36" t="s">
        <v>104</v>
      </c>
      <c r="E20" s="35" t="s">
        <v>120</v>
      </c>
      <c r="F20" s="36" t="s">
        <v>121</v>
      </c>
      <c r="G20" s="35" t="s">
        <v>122</v>
      </c>
      <c r="H20" s="36">
        <v>350201400</v>
      </c>
      <c r="I20" s="35" t="s">
        <v>159</v>
      </c>
      <c r="J20" s="36">
        <v>0</v>
      </c>
      <c r="K20" s="36" t="s">
        <v>160</v>
      </c>
      <c r="L20" s="36" t="s">
        <v>164</v>
      </c>
      <c r="M20" s="140">
        <v>1</v>
      </c>
      <c r="N20" s="145">
        <v>1</v>
      </c>
      <c r="O20" s="147">
        <v>0.35</v>
      </c>
      <c r="P20" s="47">
        <f t="shared" si="0"/>
        <v>0.35</v>
      </c>
      <c r="Q20" s="60">
        <f>+Tabla1[[#This Row],[Logro Vigencia]]/Tabla1[[#This Row],[Meta Programada Vigencia]]</f>
        <v>0.35</v>
      </c>
      <c r="R20" s="113">
        <v>10000000</v>
      </c>
      <c r="S20" s="15"/>
      <c r="T20" s="15"/>
      <c r="U20" s="15"/>
      <c r="V20" s="15"/>
      <c r="W20" s="15"/>
      <c r="X20" s="15"/>
      <c r="Y20" s="15"/>
      <c r="Z20" s="15"/>
      <c r="AA20" s="15"/>
      <c r="AB20" s="15"/>
      <c r="AC20" s="15"/>
      <c r="AD20" s="15"/>
      <c r="AE20" s="15"/>
      <c r="AF20" s="64">
        <f>SUM(Tabla1[[#This Row],[Recursos propios]:[Recursos del Balance]])</f>
        <v>10000000</v>
      </c>
      <c r="AG20" s="26">
        <v>9600000</v>
      </c>
      <c r="AH20" s="15"/>
      <c r="AI20" s="15"/>
      <c r="AJ20" s="15"/>
      <c r="AK20" s="15"/>
      <c r="AL20" s="15"/>
      <c r="AM20" s="15"/>
      <c r="AN20" s="15"/>
      <c r="AO20" s="15"/>
      <c r="AP20" s="15"/>
      <c r="AQ20" s="15"/>
      <c r="AR20" s="15"/>
      <c r="AS20" s="15"/>
      <c r="AT20" s="15"/>
      <c r="AU20" s="41">
        <f>SUM(Tabla1[[#This Row],[Recursos propios2]:[Recursos del Balance2]])</f>
        <v>9600000</v>
      </c>
      <c r="AV20" s="27">
        <v>4800000</v>
      </c>
      <c r="AW20" s="105">
        <v>4800000</v>
      </c>
      <c r="AX20" s="68">
        <f>+Tabla1[[#This Row],[Total Recursos Comprometido 2024]]/Tabla1[[#This Row],[Total 2024]]</f>
        <v>0.96</v>
      </c>
      <c r="AY20" s="19">
        <f>+Tabla1[[#This Row],[Total Recursos Obligados]]/Tabla1[[#This Row],[Total 2024]]</f>
        <v>0.48</v>
      </c>
      <c r="AZ20" s="69">
        <f>+Tabla1[[#This Row],[Total Recursos Pagados]]/Tabla1[[#This Row],[Total 2024]]</f>
        <v>0.48</v>
      </c>
      <c r="BA20" s="66"/>
      <c r="BB20" s="71" t="str">
        <f>IF(Tabla13[[#This Row],[Total Recursos Gestionados2]]=0,"_",IF(Tabla13[[#This Row],[Ejecución Recursos Comprometidos]]=0,100%,Tabla13[[#This Row],[Total Recursos Gestionados2]]/Tabla13[[#This Row],[Ejecución Recursos Comprometidos]]))</f>
        <v>_</v>
      </c>
      <c r="BC20" s="48" t="s">
        <v>143</v>
      </c>
      <c r="BD20" s="49" t="s">
        <v>144</v>
      </c>
      <c r="BE20" s="50" t="s">
        <v>146</v>
      </c>
    </row>
    <row r="21" spans="1:57" s="10" customFormat="1" ht="60" x14ac:dyDescent="0.2">
      <c r="A21" s="44">
        <v>279</v>
      </c>
      <c r="B21" s="35" t="s">
        <v>93</v>
      </c>
      <c r="C21" s="35" t="s">
        <v>103</v>
      </c>
      <c r="D21" s="36" t="s">
        <v>104</v>
      </c>
      <c r="E21" s="35" t="s">
        <v>120</v>
      </c>
      <c r="F21" s="36" t="s">
        <v>161</v>
      </c>
      <c r="G21" s="35" t="s">
        <v>162</v>
      </c>
      <c r="H21" s="36">
        <v>350201200</v>
      </c>
      <c r="I21" s="35" t="s">
        <v>163</v>
      </c>
      <c r="J21" s="36">
        <v>0</v>
      </c>
      <c r="K21" s="36" t="s">
        <v>148</v>
      </c>
      <c r="L21" s="36" t="s">
        <v>164</v>
      </c>
      <c r="M21" s="36">
        <v>1</v>
      </c>
      <c r="N21" s="45">
        <v>1</v>
      </c>
      <c r="O21" s="46">
        <v>0</v>
      </c>
      <c r="P21" s="47">
        <f t="shared" si="0"/>
        <v>0</v>
      </c>
      <c r="Q21" s="60">
        <f>+Tabla1[[#This Row],[Logro Vigencia]]/Tabla1[[#This Row],[Meta Programada Vigencia]]</f>
        <v>0</v>
      </c>
      <c r="R21" s="113">
        <v>100000000</v>
      </c>
      <c r="S21" s="15"/>
      <c r="T21" s="15"/>
      <c r="U21" s="15"/>
      <c r="V21" s="15"/>
      <c r="W21" s="15"/>
      <c r="X21" s="15"/>
      <c r="Y21" s="15"/>
      <c r="Z21" s="15"/>
      <c r="AA21" s="15"/>
      <c r="AB21" s="15"/>
      <c r="AC21" s="15"/>
      <c r="AD21" s="15"/>
      <c r="AE21" s="15"/>
      <c r="AF21" s="64">
        <f>SUM(Tabla1[[#This Row],[Recursos propios]:[Recursos del Balance]])</f>
        <v>100000000</v>
      </c>
      <c r="AG21" s="26"/>
      <c r="AH21" s="15"/>
      <c r="AI21" s="15"/>
      <c r="AJ21" s="15"/>
      <c r="AK21" s="15"/>
      <c r="AL21" s="15"/>
      <c r="AM21" s="15"/>
      <c r="AN21" s="15"/>
      <c r="AO21" s="15"/>
      <c r="AP21" s="15"/>
      <c r="AQ21" s="15"/>
      <c r="AR21" s="15"/>
      <c r="AS21" s="15"/>
      <c r="AT21" s="15"/>
      <c r="AU21" s="41">
        <f>SUM(Tabla1[[#This Row],[Recursos propios2]:[Recursos del Balance2]])</f>
        <v>0</v>
      </c>
      <c r="AV21" s="27"/>
      <c r="AW21" s="105"/>
      <c r="AX21" s="68">
        <f>+Tabla1[[#This Row],[Total Recursos Comprometido 2024]]/Tabla1[[#This Row],[Total 2024]]</f>
        <v>0</v>
      </c>
      <c r="AY21" s="19">
        <f>+Tabla1[[#This Row],[Total Recursos Obligados]]/Tabla1[[#This Row],[Total 2024]]</f>
        <v>0</v>
      </c>
      <c r="AZ21" s="69">
        <f>+Tabla1[[#This Row],[Total Recursos Pagados]]/Tabla1[[#This Row],[Total 2024]]</f>
        <v>0</v>
      </c>
      <c r="BA21" s="66"/>
      <c r="BB21" s="71" t="str">
        <f>IF(Tabla13[[#This Row],[Total Recursos Gestionados2]]=0,"_",IF(Tabla13[[#This Row],[Ejecución Recursos Comprometidos]]=0,100%,Tabla13[[#This Row],[Total Recursos Gestionados2]]/Tabla13[[#This Row],[Ejecución Recursos Comprometidos]]))</f>
        <v>_</v>
      </c>
      <c r="BC21" s="48" t="s">
        <v>143</v>
      </c>
      <c r="BD21" s="49" t="s">
        <v>144</v>
      </c>
      <c r="BE21" s="50" t="s">
        <v>146</v>
      </c>
    </row>
    <row r="22" spans="1:57" x14ac:dyDescent="0.2">
      <c r="A22" s="44"/>
      <c r="B22" s="35"/>
      <c r="C22" s="36"/>
      <c r="D22" s="36"/>
      <c r="E22" s="36"/>
      <c r="F22" s="36"/>
      <c r="G22" s="36"/>
      <c r="H22" s="36"/>
      <c r="I22" s="36"/>
      <c r="J22" s="36"/>
      <c r="K22" s="36"/>
      <c r="L22" s="36"/>
      <c r="M22" s="36"/>
      <c r="N22" s="36"/>
      <c r="O22" s="44"/>
      <c r="P22" s="141">
        <f>+AVERAGE(P11:P21)</f>
        <v>0.41735930735930732</v>
      </c>
      <c r="Q22" s="140"/>
      <c r="R22" s="136"/>
      <c r="S22" s="15"/>
      <c r="T22" s="137"/>
      <c r="U22" s="137"/>
      <c r="V22" s="137"/>
      <c r="W22" s="137"/>
      <c r="X22" s="137"/>
      <c r="Y22" s="137"/>
      <c r="Z22" s="137"/>
      <c r="AA22" s="137"/>
      <c r="AB22" s="137"/>
      <c r="AC22" s="137"/>
      <c r="AD22" s="137"/>
      <c r="AE22" s="138"/>
      <c r="AF22" s="142">
        <f>+SUM(AF11:AF21)</f>
        <v>5520320000</v>
      </c>
      <c r="AG22" s="26"/>
      <c r="AH22" s="137"/>
      <c r="AI22" s="137"/>
      <c r="AJ22" s="137"/>
      <c r="AK22" s="137"/>
      <c r="AL22" s="137"/>
      <c r="AM22" s="137"/>
      <c r="AN22" s="137"/>
      <c r="AO22" s="137"/>
      <c r="AP22" s="137"/>
      <c r="AQ22" s="137"/>
      <c r="AR22" s="137"/>
      <c r="AS22" s="137"/>
      <c r="AT22" s="138"/>
      <c r="AU22" s="142">
        <f>+SUM(AU11:AU21)</f>
        <v>4207084086</v>
      </c>
      <c r="AV22" s="142">
        <f t="shared" ref="AV22:AW22" si="1">+SUM(AV11:AV21)</f>
        <v>1051824598</v>
      </c>
      <c r="AW22" s="142">
        <f t="shared" si="1"/>
        <v>961124598</v>
      </c>
      <c r="AX22" s="68">
        <f>+Tabla1[[#This Row],[Total Recursos Comprometido 2024]]/Tabla1[[#This Row],[Total 2024]]</f>
        <v>0.76210873391397604</v>
      </c>
      <c r="AY22" s="19">
        <f>+Tabla1[[#This Row],[Total Recursos Obligados]]/Tabla1[[#This Row],[Total 2024]]</f>
        <v>0.19053688880354763</v>
      </c>
      <c r="AZ22" s="19">
        <f>+Tabla1[[#This Row],[Total Recursos Pagados]]/Tabla1[[#This Row],[Total 2024]]</f>
        <v>0.17410668185902267</v>
      </c>
      <c r="BA22" s="139"/>
      <c r="BB22" s="139" t="str">
        <f>IF(Tabla13[[#This Row],[Total Recursos Gestionados2]]=0,"_",IF(Tabla13[[#This Row],[Ejecución Recursos Comprometidos]]=0,100%,Tabla13[[#This Row],[Total Recursos Gestionados2]]/Tabla13[[#This Row],[Ejecución Recursos Comprometidos]]))</f>
        <v>_</v>
      </c>
      <c r="BC22" s="48"/>
      <c r="BD22" s="35"/>
      <c r="BE22" s="50"/>
    </row>
    <row r="24" spans="1:57" x14ac:dyDescent="0.2">
      <c r="AD24" s="4" t="s">
        <v>170</v>
      </c>
      <c r="AF24" s="144">
        <f>+AF22-'Plan de Acción-proyectos'!AE22</f>
        <v>0</v>
      </c>
      <c r="AS24" s="4" t="s">
        <v>170</v>
      </c>
      <c r="AU24" s="144">
        <f>+AU22-'Plan de Acción-proyectos'!AU22</f>
        <v>0</v>
      </c>
      <c r="AV24" s="144">
        <f>+AV22-'Plan de Acción-proyectos'!AV22</f>
        <v>0</v>
      </c>
      <c r="AW24" s="144">
        <f>+AW22-'Plan de Acción-proyectos'!AW22</f>
        <v>0</v>
      </c>
    </row>
    <row r="25" spans="1:57" x14ac:dyDescent="0.2">
      <c r="AU25" s="149"/>
    </row>
    <row r="26" spans="1:57" x14ac:dyDescent="0.2">
      <c r="AU26" s="149"/>
    </row>
    <row r="27" spans="1:57" x14ac:dyDescent="0.2">
      <c r="AU27" s="149"/>
    </row>
  </sheetData>
  <sheetProtection formatCells="0" formatColumns="0" formatRows="0" insertRows="0" autoFilter="0"/>
  <mergeCells count="13">
    <mergeCell ref="BC9:BD9"/>
    <mergeCell ref="A9:N9"/>
    <mergeCell ref="O9:Q9"/>
    <mergeCell ref="R9:AF9"/>
    <mergeCell ref="A1:B4"/>
    <mergeCell ref="AG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Johana Zambrano</cp:lastModifiedBy>
  <dcterms:created xsi:type="dcterms:W3CDTF">2024-06-03T22:05:35Z</dcterms:created>
  <dcterms:modified xsi:type="dcterms:W3CDTF">2025-06-17T20:30:45Z</dcterms:modified>
</cp:coreProperties>
</file>